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5E1B719-8F57-46B3-B811-21831964E2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Պալատ" sheetId="4" r:id="rId1"/>
    <sheet name="Sheet2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E53" i="4"/>
  <c r="H52" i="4"/>
  <c r="H75" i="5" l="1"/>
  <c r="H74" i="5"/>
  <c r="H76" i="5" s="1"/>
  <c r="F75" i="5"/>
  <c r="F74" i="5"/>
  <c r="H69" i="5"/>
  <c r="H70" i="5"/>
  <c r="F69" i="5"/>
  <c r="F68" i="5"/>
  <c r="H68" i="5" s="1"/>
  <c r="H71" i="5" s="1"/>
  <c r="H65" i="5"/>
  <c r="H63" i="5"/>
  <c r="H64" i="5"/>
  <c r="H62" i="5"/>
  <c r="F46" i="5" l="1"/>
  <c r="H46" i="5" s="1"/>
  <c r="H60" i="5"/>
  <c r="H56" i="5"/>
  <c r="H54" i="5"/>
  <c r="F55" i="5"/>
  <c r="H55" i="5" s="1"/>
  <c r="H50" i="5"/>
  <c r="H52" i="5" s="1"/>
  <c r="H51" i="5"/>
  <c r="F50" i="5"/>
  <c r="H47" i="5"/>
  <c r="F38" i="5"/>
  <c r="H38" i="5" s="1"/>
  <c r="H43" i="5"/>
  <c r="H42" i="5"/>
  <c r="H44" i="5" s="1"/>
  <c r="A20" i="5"/>
  <c r="A22" i="5" s="1"/>
  <c r="A23" i="5" s="1"/>
  <c r="H37" i="5"/>
  <c r="H36" i="5"/>
  <c r="F37" i="5"/>
  <c r="F32" i="5"/>
  <c r="B31" i="5"/>
  <c r="B32" i="5" s="1"/>
  <c r="B29" i="5"/>
  <c r="H30" i="5"/>
  <c r="G32" i="5"/>
  <c r="H32" i="5" s="1"/>
  <c r="F31" i="5"/>
  <c r="H31" i="5" s="1"/>
  <c r="F30" i="5"/>
  <c r="F29" i="5"/>
  <c r="H29" i="5" s="1"/>
  <c r="F28" i="5"/>
  <c r="H28" i="5" s="1"/>
  <c r="F27" i="5"/>
  <c r="H27" i="5" s="1"/>
  <c r="B20" i="5"/>
  <c r="B22" i="5" s="1"/>
  <c r="B23" i="5" s="1"/>
  <c r="H23" i="5"/>
  <c r="H19" i="5"/>
  <c r="F24" i="5"/>
  <c r="H24" i="5" s="1"/>
  <c r="G24" i="5"/>
  <c r="F23" i="5"/>
  <c r="F22" i="5"/>
  <c r="H22" i="5" s="1"/>
  <c r="F21" i="5"/>
  <c r="H21" i="5" s="1"/>
  <c r="F20" i="5"/>
  <c r="H20" i="5" s="1"/>
  <c r="F19" i="5"/>
  <c r="F16" i="5"/>
  <c r="H16" i="5" s="1"/>
  <c r="H15" i="5"/>
  <c r="G16" i="5"/>
  <c r="B15" i="5"/>
  <c r="B16" i="5" s="1"/>
  <c r="B13" i="5"/>
  <c r="F15" i="5"/>
  <c r="F14" i="5"/>
  <c r="H14" i="5" s="1"/>
  <c r="F13" i="5"/>
  <c r="H13" i="5" s="1"/>
  <c r="F12" i="5"/>
  <c r="H12" i="5" s="1"/>
  <c r="B8" i="5"/>
  <c r="B6" i="5"/>
  <c r="H7" i="5"/>
  <c r="G9" i="5"/>
  <c r="F9" i="5"/>
  <c r="H9" i="5" s="1"/>
  <c r="F8" i="5"/>
  <c r="H8" i="5" s="1"/>
  <c r="F7" i="5"/>
  <c r="F6" i="5"/>
  <c r="H6" i="5" s="1"/>
  <c r="F5" i="5"/>
  <c r="H5" i="5" s="1"/>
  <c r="F4" i="5"/>
  <c r="H4" i="5" s="1"/>
  <c r="F3" i="5"/>
  <c r="H3" i="5" s="1"/>
  <c r="H10" i="5" s="1"/>
  <c r="H17" i="5" l="1"/>
  <c r="H25" i="5"/>
  <c r="H33" i="5"/>
  <c r="H57" i="5"/>
  <c r="H48" i="5"/>
  <c r="H39" i="5"/>
  <c r="H15" i="4" l="1"/>
  <c r="H9" i="4" l="1"/>
  <c r="H61" i="4"/>
  <c r="H57" i="4"/>
  <c r="H24" i="4" l="1"/>
  <c r="H12" i="4" l="1"/>
  <c r="H17" i="4" l="1"/>
</calcChain>
</file>

<file path=xl/sharedStrings.xml><?xml version="1.0" encoding="utf-8"?>
<sst xmlns="http://schemas.openxmlformats.org/spreadsheetml/2006/main" count="305" uniqueCount="164">
  <si>
    <t>Հ/Հ</t>
  </si>
  <si>
    <t>Աշխատանքի անվանումը</t>
  </si>
  <si>
    <t>Քանակ</t>
  </si>
  <si>
    <t>քմ</t>
  </si>
  <si>
    <t>խմ</t>
  </si>
  <si>
    <t>գծմ</t>
  </si>
  <si>
    <t>հատ</t>
  </si>
  <si>
    <t>Պատերի սվաղ ց/ա շաղախով</t>
  </si>
  <si>
    <t>Զուգարանակոնքի տեղադրում</t>
  </si>
  <si>
    <t>Լվացարանի տեղադրում</t>
  </si>
  <si>
    <t>Խոհանոցի լվացարանի տեղադրում</t>
  </si>
  <si>
    <t>Չ/Մ</t>
  </si>
  <si>
    <t>Աշխատուժ</t>
  </si>
  <si>
    <t>Նյութ</t>
  </si>
  <si>
    <t>Ընդամենը                     /ՀՀ դրամ/</t>
  </si>
  <si>
    <t>Միավորի գինը /ՀՀ դրամ/</t>
  </si>
  <si>
    <t>Կառուցապատման/Վերանորոգման համար նախատեսվող աշխատանքների նախահաշիվ</t>
  </si>
  <si>
    <t>Ներքին պատերի շար</t>
  </si>
  <si>
    <t>Հատակների հարթեցման աշխատանքներ</t>
  </si>
  <si>
    <t>լրակազմ</t>
  </si>
  <si>
    <t>Ներքին կոյուղագծի անցկացում Փ50-100մմ</t>
  </si>
  <si>
    <t>Ներքին ջրամատակարարման խողովակաշարի անցկացում Փ16-32մմ</t>
  </si>
  <si>
    <t>Հատակների հարդարում</t>
  </si>
  <si>
    <t>Հատակների երեսպատում լամինատով</t>
  </si>
  <si>
    <t>Պատերի և առաստաղի հարդարում</t>
  </si>
  <si>
    <t>Սան հանգույց և լոգարան</t>
  </si>
  <si>
    <t>Կախովի արմսթրոնգ առաստաղների իրականացում</t>
  </si>
  <si>
    <t>Լվացարանի ծորակի տեղադրում</t>
  </si>
  <si>
    <t>Հայելիների տեղադրում</t>
  </si>
  <si>
    <t>Հիգիենիկ ծորակի տեղադրում</t>
  </si>
  <si>
    <t>Սան աքսեսուարների տեղադրում</t>
  </si>
  <si>
    <t>Հոսնակների տեղադրում</t>
  </si>
  <si>
    <t>Ջրաչափի տեղադրում</t>
  </si>
  <si>
    <t>Հորանի դռնակների տեղադրում</t>
  </si>
  <si>
    <t>Ջեռուցման համակարգ</t>
  </si>
  <si>
    <t>Խողովակաշարի մոնտաժ ներառյալ փականներ և այլ կցամասեր</t>
  </si>
  <si>
    <t>Ներքին լուսավորություն</t>
  </si>
  <si>
    <t>Լուսատուների տեղադրում</t>
  </si>
  <si>
    <t>Խոհանոցի լվացարանի ծորակի տեղադրում տեղադրում</t>
  </si>
  <si>
    <t>Մարտկոցների տեղադրում (ներառյալ փականներ)</t>
  </si>
  <si>
    <t xml:space="preserve">Գազի կաթսայի տեղադրում (ներառյալ ծխատար) </t>
  </si>
  <si>
    <t>Էլ հաշվիչի տեղադրում</t>
  </si>
  <si>
    <t xml:space="preserve">ՄԴՖ Շրիշակների տեղադրում </t>
  </si>
  <si>
    <t>Смеси бетонные тяжелого бетона</t>
  </si>
  <si>
    <t>м3</t>
  </si>
  <si>
    <t>Пленка полиэтиленовая, толщина 0,15 мм</t>
  </si>
  <si>
    <t>м2</t>
  </si>
  <si>
    <t>Электроды сварочные для сварки низколегированных и углеродистых сталей УОНИ 13/45, Э42А, диаметр 4-5 мм</t>
  </si>
  <si>
    <t>кг</t>
  </si>
  <si>
    <t>Гвозди строительные</t>
  </si>
  <si>
    <t>Проволока горячекатаная в мотках, диаметр 6,3-6,5 мм</t>
  </si>
  <si>
    <t>Доска обрезная хвойных пород, естественной влажности, длина 2-6,5 м, ширина 100-250 мм, толщина 44-50 мм, сорт III</t>
  </si>
  <si>
    <t>Щит настила из досок, толщина доски 40 мм</t>
  </si>
  <si>
    <t>xm</t>
  </si>
  <si>
    <t>gcm</t>
  </si>
  <si>
    <t>Проволока светлая, диаметр 1,1 мм</t>
  </si>
  <si>
    <t>Доска обрезная хвойных пород, естественной влажности, длина 2-6,5 м, ширина 100-
250 мм, толщина 30-40 мм, сорт II</t>
  </si>
  <si>
    <t>Электроды сварочные для сварки
низколегированных и углеродистых сталей
УОНИ 13/45, Э42А, диаметр 4-5 мм</t>
  </si>
  <si>
    <t>Бруски обрезные хвойных пород (ель, сосна),
естественной влажности, длина 2-6,5 м,
ширина 20-90 мм, толщина 20-90 мм, сорт III</t>
  </si>
  <si>
    <t>Плиты для перегородок толщиной до 100 мм</t>
  </si>
  <si>
    <t>Раствор кладочный, цементно-известковый,
М25</t>
  </si>
  <si>
    <t>բետոն naxagcov 23xm 460qm-in</t>
  </si>
  <si>
    <t>պեռլիտ</t>
  </si>
  <si>
    <t>մ3</t>
  </si>
  <si>
    <t>ցեմենտ</t>
  </si>
  <si>
    <t>կգ</t>
  </si>
  <si>
    <t>Ց/ավազյա շաղախ</t>
  </si>
  <si>
    <t>Ամրանային ցանց Вр 200*200*5մմ</t>
  </si>
  <si>
    <t>qm</t>
  </si>
  <si>
    <t>իզոգամ</t>
  </si>
  <si>
    <t>պրայմեր</t>
  </si>
  <si>
    <t>սալիկ</t>
  </si>
  <si>
    <t>շաղախ</t>
  </si>
  <si>
    <t>ցանց</t>
  </si>
  <si>
    <t>գաջ</t>
  </si>
  <si>
    <t>պրեսգրանիտ</t>
  </si>
  <si>
    <t>կլեյ</t>
  </si>
  <si>
    <t>զատիրկա</t>
  </si>
  <si>
    <t>Լատեքս</t>
  </si>
  <si>
    <t>Նախաներկ</t>
  </si>
  <si>
    <t>Գունանյութ 750մլ</t>
  </si>
  <si>
    <t>Կախովի առաստաղ ներառյալ ամրացվող դետալները</t>
  </si>
  <si>
    <t xml:space="preserve">Ուղղորդիչ պրոֆիլ </t>
  </si>
  <si>
    <t xml:space="preserve"> կոմունիկացիոն ցանցերի միացում /էլ հոսանք, ջուր, կոյուղի, գազ/</t>
  </si>
  <si>
    <t xml:space="preserve"> ջրամատակարարման միացում ցանցին</t>
  </si>
  <si>
    <t xml:space="preserve"> էլ մատակարարման միացում ցանցին </t>
  </si>
  <si>
    <t>Ց/ա շաղախով 40մմ հաստությամբ հատակների հարթեցում</t>
  </si>
  <si>
    <t xml:space="preserve">Գիպսաստվարաթղթե առաստաղներ </t>
  </si>
  <si>
    <t xml:space="preserve">հաշմանդամի սանհանգույց </t>
  </si>
  <si>
    <t>Կախովի առաստաղի LED լուսատու 595x595մմ 36W</t>
  </si>
  <si>
    <r>
      <t xml:space="preserve">Կետային LED լուսատու </t>
    </r>
    <r>
      <rPr>
        <sz val="10"/>
        <color theme="1"/>
        <rFont val="Calibri"/>
        <family val="2"/>
      </rPr>
      <t>Ø</t>
    </r>
    <r>
      <rPr>
        <sz val="10"/>
        <color theme="1"/>
        <rFont val="GHEA Grapalat"/>
        <family val="3"/>
      </rPr>
      <t>165մմ 14W</t>
    </r>
  </si>
  <si>
    <t xml:space="preserve">Բաժանման տուփ 150x40x70մմ </t>
  </si>
  <si>
    <t>Վարդակներ հողանցումով</t>
  </si>
  <si>
    <t>Անջատիչներ միաստեղ</t>
  </si>
  <si>
    <t>Ապահովիչ 1P 32A</t>
  </si>
  <si>
    <t>Ապահովիչ 1P 16A</t>
  </si>
  <si>
    <t>Ապահովիչ 1P 10A</t>
  </si>
  <si>
    <t>Ապահովիչ 1P УЗО</t>
  </si>
  <si>
    <t>Բաշխիչ վահան ЩРВ-24 430x330x120մմ</t>
  </si>
  <si>
    <t xml:space="preserve">Պղնձե մալուխ 3x1.5 </t>
  </si>
  <si>
    <t>մ</t>
  </si>
  <si>
    <t xml:space="preserve">Պղնձե մալուխ 3x2.5 </t>
  </si>
  <si>
    <t>UTP CUT6</t>
  </si>
  <si>
    <t>Ներքին ենթակառուցվածքների /, ջուր, կոյուղի, գազ/ աշխատանքներ</t>
  </si>
  <si>
    <t xml:space="preserve">Օդափոխություն </t>
  </si>
  <si>
    <t>Կառավարման վահանակ</t>
  </si>
  <si>
    <t>Օդամղիչ  Կանալային 1400մ3/ժ 200Պա</t>
  </si>
  <si>
    <t xml:space="preserve">Ճկուն միացում  </t>
  </si>
  <si>
    <t>Աղմկախլացուցիչ  Լ1000</t>
  </si>
  <si>
    <t>Օդամղիչ կանալային 2800մ3/ժ 200Պա</t>
  </si>
  <si>
    <t>Աղմկախլացուցիչ Լ1000</t>
  </si>
  <si>
    <t>Օդատար ցինկապատ թիթեղից  0.7մմ</t>
  </si>
  <si>
    <t>ք.մ</t>
  </si>
  <si>
    <t>Օդատար ցինկապատ թիթեղից  0.5մմ</t>
  </si>
  <si>
    <t>Պղնձե խողովակ մեկուսիչով Ø16</t>
  </si>
  <si>
    <t xml:space="preserve">Պղնձե խողովակ մեկուսիչով Ø10 </t>
  </si>
  <si>
    <t>Ձեռքի կարգավորվող փական  300x200</t>
  </si>
  <si>
    <t xml:space="preserve">Դիֆուզոր Ø200 </t>
  </si>
  <si>
    <t>Դիֆուզոր Ø125</t>
  </si>
  <si>
    <t>Կախիչներ, ամրացումներ, արտաքին տեղակայման սարքավորումների հենակներ, էլ. Լարեր, հերմետիկացման նյութեր</t>
  </si>
  <si>
    <t>Տեսախցիկ TD-7524TE3(D/AU/AR2) 2.8mm</t>
  </si>
  <si>
    <t>Տեսախցիկ TD-7423AM3 (D/AZ/SW/AR5) Ակցիա 3233</t>
  </si>
  <si>
    <t>Տեսաձայնագրող սարք TD-2732BC-HC</t>
  </si>
  <si>
    <t>Կոշտ սկավառակ Seagate 8TB</t>
  </si>
  <si>
    <t>Հոսանքի սնուցման աղբյուր Horoz 12V 20.8A (250W)</t>
  </si>
  <si>
    <t>Մալուխ КВТ-В-2 2x0.35 white</t>
  </si>
  <si>
    <t>BNC Շտեկեր 1</t>
  </si>
  <si>
    <t>DC Սնուցման շտեկեր</t>
  </si>
  <si>
    <t>Մոնտաժային նյութեր</t>
  </si>
  <si>
    <t>փաթեթ</t>
  </si>
  <si>
    <t>Տեսախցիկի տեղադրում</t>
  </si>
  <si>
    <t>ՏԵՍԱՀՍԿՈՒՄ</t>
  </si>
  <si>
    <t>Ղեկավարման վահանակ HS2016NKE DSC</t>
  </si>
  <si>
    <t>Ծրագրավորվող կոնտրոլեր DSC HS2LCDEE2</t>
  </si>
  <si>
    <t>SF 1207 Security Force Մարտկոց</t>
  </si>
  <si>
    <t>Տրանսֆորմատոր 16V BSS-45</t>
  </si>
  <si>
    <t>Անվտանգության համակարգի շարժման տվիչ DSC LC-100PI</t>
  </si>
  <si>
    <t>ИП-212-141 с УС-02 տվիչ ծխի հակահրդեհային</t>
  </si>
  <si>
    <t>Exit կոճակ ZKABK902A-R</t>
  </si>
  <si>
    <t>Շչակ AS603</t>
  </si>
  <si>
    <t>Մալուխ КСПВ 4x0.40մմ</t>
  </si>
  <si>
    <t>Սիգնալիզացիայի մայրի տեղադրում, կարգաբերում</t>
  </si>
  <si>
    <t>Անվտանգության տվիչների տեղադրում</t>
  </si>
  <si>
    <t>Դռներ և վիտրաժային-պատուհաններ</t>
  </si>
  <si>
    <t>Ծալվող միջսենյակային պատ ձայնամեկուսիչով 4.5*3մ</t>
  </si>
  <si>
    <t>Շրիշակների իրականացում պրեսգրանիտե սաերից 10սմ բարձրությամբ</t>
  </si>
  <si>
    <t>Հատակների երեսպատում մետլախե սալերով (սանհանգույցներում)</t>
  </si>
  <si>
    <t>Պատերի կերամիկական սալիկ 2.4մ բարձր (սանհանգույց )</t>
  </si>
  <si>
    <t xml:space="preserve">Պատերի գիպսոնիտային  ծեփամածիկապատում և ներկում  գոհություն ունեցող գաջե պատերի վրա </t>
  </si>
  <si>
    <t xml:space="preserve">Պատերի գիպսային, մելային ծեփամածիկապատում և ներկում  նոր գիպսաստվարաթղթե պատերի վրա </t>
  </si>
  <si>
    <t xml:space="preserve">Սանհանգույցի միջնորմներ ՄԴՖ -ից </t>
  </si>
  <si>
    <t>Արտաքին մետաղական ճաղաշար 300x200</t>
  </si>
  <si>
    <t xml:space="preserve">հատ </t>
  </si>
  <si>
    <t>Ներքին պատերի շար 200մմ հաստությամբ թեթև բետոնե բլոկներով</t>
  </si>
  <si>
    <t xml:space="preserve">Ներքին երկողմանի գոիպսաստվարաթղթե պատեր  100մմ  ձայնամեկուսիչով </t>
  </si>
  <si>
    <r>
      <rPr>
        <sz val="10"/>
        <rFont val="GHEA Grapalat"/>
        <family val="3"/>
      </rPr>
      <t xml:space="preserve">Մետաղապլաստե </t>
    </r>
    <r>
      <rPr>
        <sz val="10"/>
        <color theme="1"/>
        <rFont val="GHEA Grapalat"/>
        <family val="3"/>
      </rPr>
      <t xml:space="preserve">բացվող ներքին վիտրաժի վրա դուռ գույնը անտրացիտ   </t>
    </r>
  </si>
  <si>
    <t xml:space="preserve">Մետաղապլաստե չբացվող ներքին վիտրաժ գույնը անտրացիտ   </t>
  </si>
  <si>
    <t xml:space="preserve">Մետաղապլաստե միջսենյակային երկփեղ դուռ  2 հատ 1.3*2.3մ գույնը անտրացիտ   </t>
  </si>
  <si>
    <t xml:space="preserve">Մետաղապլաստե  դուռ 6 հատ 0.9*2.3մ գույնը անտրացիտ   </t>
  </si>
  <si>
    <t xml:space="preserve">Գոյություն ունեցող պատուհանների ձևափոխություն </t>
  </si>
  <si>
    <t xml:space="preserve">Գիպսաստվարաթղթե առաստաղներ ծեփամածկում և ներկում </t>
  </si>
  <si>
    <t>ՀԱԿԱՀՐԴԵՀԱՅԻՆ ԱՆՎՏԱՆԳՈՒՅԹՈՒՆ</t>
  </si>
  <si>
    <t>Հատակների երեսպատում պրեսգրանիտե սալերով</t>
  </si>
  <si>
    <t>Ինվերտորային կանալային օդորակիչ 60.000 BTU կամ համարժեք համակարգ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</si>
</sst>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.000"/>
  </numFmts>
  <fonts count="20"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1"/>
      <color theme="0"/>
      <name val="GHEA Grapalat"/>
      <family val="3"/>
    </font>
    <font>
      <sz val="10"/>
      <color theme="0"/>
      <name val="GHEA Grapalat"/>
      <family val="3"/>
    </font>
    <font>
      <sz val="9"/>
      <color theme="0"/>
      <name val="GHEA Grapalat"/>
      <family val="3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GHEA Grapalat"/>
      <family val="3"/>
    </font>
    <font>
      <sz val="10"/>
      <color theme="1"/>
      <name val="Calibri"/>
      <family val="2"/>
    </font>
    <font>
      <sz val="12"/>
      <color theme="1"/>
      <name val="Arial Narrow"/>
      <family val="2"/>
    </font>
    <font>
      <sz val="9"/>
      <color rgb="FF000000"/>
      <name val="Tahoma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 AMU"/>
      <charset val="204"/>
    </font>
    <font>
      <sz val="14"/>
      <color theme="1"/>
      <name val="Arial AMU"/>
      <charset val="204"/>
    </font>
    <font>
      <sz val="9"/>
      <color rgb="FF000000"/>
      <name val="Arial AMU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9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10" fillId="0" borderId="1" xfId="0" applyNumberFormat="1" applyFont="1" applyBorder="1" applyAlignment="1">
      <alignment horizontal="left" vertical="center" wrapText="1"/>
    </xf>
    <xf numFmtId="3" fontId="3" fillId="0" borderId="9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30" xfId="0" applyNumberFormat="1" applyFont="1" applyBorder="1" applyAlignment="1">
      <alignment horizontal="right" vertical="top" wrapText="1" shrinkToFit="1" readingOrder="1"/>
    </xf>
    <xf numFmtId="49" fontId="14" fillId="0" borderId="31" xfId="0" applyNumberFormat="1" applyFont="1" applyBorder="1" applyAlignment="1">
      <alignment vertical="top" wrapText="1" shrinkToFit="1" readingOrder="1"/>
    </xf>
    <xf numFmtId="164" fontId="14" fillId="0" borderId="31" xfId="0" applyNumberFormat="1" applyFont="1" applyBorder="1" applyAlignment="1">
      <alignment vertical="top" wrapText="1" shrinkToFit="1" readingOrder="1"/>
    </xf>
    <xf numFmtId="49" fontId="14" fillId="0" borderId="32" xfId="0" applyNumberFormat="1" applyFont="1" applyBorder="1" applyAlignment="1">
      <alignment vertical="top" wrapText="1" shrinkToFit="1" readingOrder="1"/>
    </xf>
    <xf numFmtId="49" fontId="14" fillId="0" borderId="0" xfId="0" applyNumberFormat="1" applyFont="1" applyBorder="1" applyAlignment="1">
      <alignment vertical="top" wrapText="1" shrinkToFit="1" readingOrder="1"/>
    </xf>
    <xf numFmtId="164" fontId="14" fillId="0" borderId="0" xfId="0" applyNumberFormat="1" applyFont="1" applyBorder="1" applyAlignment="1">
      <alignment vertical="top" wrapText="1" shrinkToFit="1" readingOrder="1"/>
    </xf>
    <xf numFmtId="0" fontId="3" fillId="3" borderId="2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3" fontId="11" fillId="0" borderId="15" xfId="0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 wrapText="1"/>
    </xf>
    <xf numFmtId="4" fontId="3" fillId="0" borderId="36" xfId="0" applyNumberFormat="1" applyFont="1" applyFill="1" applyBorder="1" applyAlignment="1">
      <alignment horizontal="center" vertical="center"/>
    </xf>
    <xf numFmtId="3" fontId="3" fillId="0" borderId="36" xfId="0" applyNumberFormat="1" applyFont="1" applyFill="1" applyBorder="1" applyAlignment="1">
      <alignment horizontal="center" vertical="center"/>
    </xf>
    <xf numFmtId="3" fontId="3" fillId="0" borderId="37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 wrapText="1"/>
    </xf>
    <xf numFmtId="4" fontId="3" fillId="0" borderId="34" xfId="0" applyNumberFormat="1" applyFont="1" applyFill="1" applyBorder="1" applyAlignment="1">
      <alignment horizontal="center" vertical="center"/>
    </xf>
    <xf numFmtId="3" fontId="3" fillId="0" borderId="34" xfId="0" applyNumberFormat="1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9" fillId="0" borderId="30" xfId="0" applyNumberFormat="1" applyFont="1" applyBorder="1" applyAlignment="1">
      <alignment horizontal="right" vertical="top" wrapText="1" shrinkToFit="1" readingOrder="1"/>
    </xf>
    <xf numFmtId="49" fontId="19" fillId="0" borderId="31" xfId="0" applyNumberFormat="1" applyFont="1" applyBorder="1" applyAlignment="1">
      <alignment vertical="top" wrapText="1" shrinkToFit="1" readingOrder="1"/>
    </xf>
    <xf numFmtId="164" fontId="19" fillId="0" borderId="31" xfId="0" applyNumberFormat="1" applyFont="1" applyBorder="1" applyAlignment="1">
      <alignment vertical="top" wrapText="1" shrinkToFit="1" readingOrder="1"/>
    </xf>
    <xf numFmtId="49" fontId="19" fillId="0" borderId="32" xfId="0" applyNumberFormat="1" applyFont="1" applyBorder="1" applyAlignment="1">
      <alignment vertical="top" wrapText="1" shrinkToFit="1" readingOrder="1"/>
    </xf>
    <xf numFmtId="0" fontId="3" fillId="0" borderId="36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right" vertical="top" wrapText="1" shrinkToFit="1" readingOrder="1"/>
    </xf>
    <xf numFmtId="49" fontId="14" fillId="0" borderId="0" xfId="0" applyNumberFormat="1" applyFont="1" applyBorder="1" applyAlignment="1">
      <alignment horizontal="right" vertical="top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6600"/>
      <color rgb="FF0066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06"/>
  <sheetViews>
    <sheetView tabSelected="1" topLeftCell="A79" zoomScale="130" zoomScaleNormal="130" workbookViewId="0">
      <selection activeCell="C85" sqref="C85"/>
    </sheetView>
  </sheetViews>
  <sheetFormatPr defaultRowHeight="14.5"/>
  <cols>
    <col min="1" max="1" width="3.54296875" customWidth="1"/>
    <col min="2" max="2" width="5.7265625" style="1" customWidth="1"/>
    <col min="3" max="3" width="51.453125" style="2" customWidth="1"/>
    <col min="4" max="4" width="13.1796875" style="1" customWidth="1"/>
    <col min="5" max="5" width="10.1796875" style="1" customWidth="1"/>
    <col min="6" max="7" width="13.453125" style="1" customWidth="1"/>
    <col min="8" max="8" width="19.26953125" style="1" customWidth="1"/>
  </cols>
  <sheetData>
    <row r="1" spans="2:8" ht="15" thickBot="1"/>
    <row r="2" spans="2:8" ht="18.75" customHeight="1">
      <c r="B2" s="133"/>
      <c r="C2" s="134"/>
      <c r="D2" s="122"/>
      <c r="E2" s="122"/>
      <c r="F2" s="122"/>
      <c r="G2" s="122"/>
      <c r="H2" s="123"/>
    </row>
    <row r="3" spans="2:8" ht="22.5" customHeight="1">
      <c r="B3" s="124" t="s">
        <v>16</v>
      </c>
      <c r="C3" s="125"/>
      <c r="D3" s="125"/>
      <c r="E3" s="125"/>
      <c r="F3" s="125"/>
      <c r="G3" s="125"/>
      <c r="H3" s="126"/>
    </row>
    <row r="4" spans="2:8" ht="22.5" customHeight="1" thickBot="1">
      <c r="B4" s="127"/>
      <c r="C4" s="128"/>
      <c r="D4" s="128"/>
      <c r="E4" s="128"/>
      <c r="F4" s="128"/>
      <c r="G4" s="128"/>
      <c r="H4" s="129"/>
    </row>
    <row r="5" spans="2:8" ht="17" thickBot="1">
      <c r="B5" s="5"/>
      <c r="C5" s="6"/>
      <c r="D5" s="5"/>
      <c r="E5" s="5"/>
      <c r="F5" s="5"/>
      <c r="G5" s="5"/>
      <c r="H5" s="5"/>
    </row>
    <row r="6" spans="2:8" ht="22.5" customHeight="1">
      <c r="B6" s="130" t="s">
        <v>0</v>
      </c>
      <c r="C6" s="137" t="s">
        <v>1</v>
      </c>
      <c r="D6" s="137" t="s">
        <v>11</v>
      </c>
      <c r="E6" s="137" t="s">
        <v>2</v>
      </c>
      <c r="F6" s="132" t="s">
        <v>15</v>
      </c>
      <c r="G6" s="132"/>
      <c r="H6" s="135" t="s">
        <v>14</v>
      </c>
    </row>
    <row r="7" spans="2:8" ht="22.5" customHeight="1" thickBot="1">
      <c r="B7" s="131"/>
      <c r="C7" s="138"/>
      <c r="D7" s="138"/>
      <c r="E7" s="138"/>
      <c r="F7" s="10" t="s">
        <v>12</v>
      </c>
      <c r="G7" s="10" t="s">
        <v>13</v>
      </c>
      <c r="H7" s="136"/>
    </row>
    <row r="8" spans="2:8" ht="15" customHeight="1" thickBot="1">
      <c r="B8" s="11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3">
        <v>7</v>
      </c>
    </row>
    <row r="9" spans="2:8" ht="18.75" customHeight="1" thickBot="1">
      <c r="B9" s="114" t="s">
        <v>83</v>
      </c>
      <c r="C9" s="115"/>
      <c r="D9" s="115"/>
      <c r="E9" s="115"/>
      <c r="F9" s="115"/>
      <c r="G9" s="115"/>
      <c r="H9" s="41">
        <f>SUM(H10:H11)</f>
        <v>0</v>
      </c>
    </row>
    <row r="10" spans="2:8">
      <c r="B10" s="42">
        <v>1</v>
      </c>
      <c r="C10" s="43" t="s">
        <v>85</v>
      </c>
      <c r="D10" s="44" t="s">
        <v>19</v>
      </c>
      <c r="E10" s="45">
        <v>1</v>
      </c>
      <c r="F10" s="46"/>
      <c r="G10" s="46"/>
      <c r="H10" s="47"/>
    </row>
    <row r="11" spans="2:8" ht="15" thickBot="1">
      <c r="B11" s="48">
        <v>2</v>
      </c>
      <c r="C11" s="49" t="s">
        <v>84</v>
      </c>
      <c r="D11" s="50" t="s">
        <v>19</v>
      </c>
      <c r="E11" s="51">
        <v>1</v>
      </c>
      <c r="F11" s="52"/>
      <c r="G11" s="52"/>
      <c r="H11" s="53"/>
    </row>
    <row r="12" spans="2:8" ht="18.75" customHeight="1" thickBot="1">
      <c r="B12" s="114" t="s">
        <v>17</v>
      </c>
      <c r="C12" s="115"/>
      <c r="D12" s="115"/>
      <c r="E12" s="115"/>
      <c r="F12" s="115"/>
      <c r="G12" s="115"/>
      <c r="H12" s="41">
        <f>H13+H14</f>
        <v>0</v>
      </c>
    </row>
    <row r="13" spans="2:8" ht="27.75" customHeight="1" thickBot="1">
      <c r="B13" s="59">
        <v>1</v>
      </c>
      <c r="C13" s="60" t="s">
        <v>153</v>
      </c>
      <c r="D13" s="61" t="s">
        <v>3</v>
      </c>
      <c r="E13" s="62">
        <v>75</v>
      </c>
      <c r="F13" s="63"/>
      <c r="G13" s="63"/>
      <c r="H13" s="41"/>
    </row>
    <row r="14" spans="2:8" ht="29.5" thickBot="1">
      <c r="B14" s="59">
        <v>2</v>
      </c>
      <c r="C14" s="60" t="s">
        <v>154</v>
      </c>
      <c r="D14" s="61" t="s">
        <v>3</v>
      </c>
      <c r="E14" s="64">
        <v>200</v>
      </c>
      <c r="F14" s="65"/>
      <c r="G14" s="65"/>
      <c r="H14" s="66"/>
    </row>
    <row r="15" spans="2:8" ht="18.75" customHeight="1" thickBot="1">
      <c r="B15" s="116" t="s">
        <v>18</v>
      </c>
      <c r="C15" s="117"/>
      <c r="D15" s="117"/>
      <c r="E15" s="117"/>
      <c r="F15" s="117"/>
      <c r="G15" s="117"/>
      <c r="H15" s="67">
        <f>SUM(H16)</f>
        <v>0</v>
      </c>
    </row>
    <row r="16" spans="2:8" ht="29.5" thickBot="1">
      <c r="B16" s="59">
        <v>1</v>
      </c>
      <c r="C16" s="60" t="s">
        <v>86</v>
      </c>
      <c r="D16" s="61" t="s">
        <v>3</v>
      </c>
      <c r="E16" s="62">
        <v>527</v>
      </c>
      <c r="F16" s="63"/>
      <c r="G16" s="63"/>
      <c r="H16" s="41"/>
    </row>
    <row r="17" spans="2:8" ht="18.75" customHeight="1" thickBot="1">
      <c r="B17" s="114" t="s">
        <v>143</v>
      </c>
      <c r="C17" s="115"/>
      <c r="D17" s="115"/>
      <c r="E17" s="115"/>
      <c r="F17" s="115"/>
      <c r="G17" s="115"/>
      <c r="H17" s="41">
        <f>SUM(H18:H21)</f>
        <v>0</v>
      </c>
    </row>
    <row r="18" spans="2:8" ht="29.5" thickBot="1">
      <c r="B18" s="42">
        <v>1</v>
      </c>
      <c r="C18" s="43" t="s">
        <v>155</v>
      </c>
      <c r="D18" s="44" t="s">
        <v>3</v>
      </c>
      <c r="E18" s="45">
        <v>30</v>
      </c>
      <c r="F18" s="45"/>
      <c r="G18" s="46"/>
      <c r="H18" s="47"/>
    </row>
    <row r="19" spans="2:8" ht="29.5" thickBot="1">
      <c r="B19" s="48">
        <v>2</v>
      </c>
      <c r="C19" s="68" t="s">
        <v>156</v>
      </c>
      <c r="D19" s="50" t="s">
        <v>3</v>
      </c>
      <c r="E19" s="51">
        <v>116</v>
      </c>
      <c r="F19" s="51"/>
      <c r="G19" s="52"/>
      <c r="H19" s="53"/>
    </row>
    <row r="20" spans="2:8" ht="29">
      <c r="B20" s="48">
        <v>3</v>
      </c>
      <c r="C20" s="68" t="s">
        <v>157</v>
      </c>
      <c r="D20" s="50" t="s">
        <v>3</v>
      </c>
      <c r="E20" s="51">
        <v>13</v>
      </c>
      <c r="F20" s="51"/>
      <c r="G20" s="52"/>
      <c r="H20" s="53"/>
    </row>
    <row r="21" spans="2:8" ht="29">
      <c r="B21" s="48">
        <v>4</v>
      </c>
      <c r="C21" s="49" t="s">
        <v>158</v>
      </c>
      <c r="D21" s="50" t="s">
        <v>3</v>
      </c>
      <c r="E21" s="51">
        <v>12.5</v>
      </c>
      <c r="F21" s="52"/>
      <c r="G21" s="52"/>
      <c r="H21" s="53"/>
    </row>
    <row r="22" spans="2:8">
      <c r="B22" s="69">
        <v>5</v>
      </c>
      <c r="C22" s="70" t="s">
        <v>144</v>
      </c>
      <c r="D22" s="50" t="s">
        <v>3</v>
      </c>
      <c r="E22" s="71">
        <v>13.5</v>
      </c>
      <c r="F22" s="72"/>
      <c r="G22" s="72"/>
      <c r="H22" s="73"/>
    </row>
    <row r="23" spans="2:8" ht="15" thickBot="1">
      <c r="B23" s="69">
        <v>6</v>
      </c>
      <c r="C23" s="70" t="s">
        <v>159</v>
      </c>
      <c r="D23" s="105" t="s">
        <v>152</v>
      </c>
      <c r="E23" s="71">
        <v>5</v>
      </c>
      <c r="F23" s="72"/>
      <c r="G23" s="72"/>
      <c r="H23" s="73"/>
    </row>
    <row r="24" spans="2:8" ht="18.75" customHeight="1" thickBot="1">
      <c r="B24" s="114" t="s">
        <v>22</v>
      </c>
      <c r="C24" s="115"/>
      <c r="D24" s="115"/>
      <c r="E24" s="115"/>
      <c r="F24" s="115"/>
      <c r="G24" s="115"/>
      <c r="H24" s="41">
        <f>SUM(H25:H29)</f>
        <v>0</v>
      </c>
    </row>
    <row r="25" spans="2:8">
      <c r="B25" s="42">
        <v>1</v>
      </c>
      <c r="C25" s="43" t="s">
        <v>23</v>
      </c>
      <c r="D25" s="44" t="s">
        <v>3</v>
      </c>
      <c r="E25" s="45">
        <v>356</v>
      </c>
      <c r="F25" s="46"/>
      <c r="G25" s="46"/>
      <c r="H25" s="47"/>
    </row>
    <row r="26" spans="2:8">
      <c r="B26" s="48">
        <v>2</v>
      </c>
      <c r="C26" s="49" t="s">
        <v>42</v>
      </c>
      <c r="D26" s="50" t="s">
        <v>5</v>
      </c>
      <c r="E26" s="51">
        <v>222</v>
      </c>
      <c r="F26" s="52"/>
      <c r="G26" s="52"/>
      <c r="H26" s="53"/>
    </row>
    <row r="27" spans="2:8">
      <c r="B27" s="48">
        <v>3</v>
      </c>
      <c r="C27" s="49" t="s">
        <v>162</v>
      </c>
      <c r="D27" s="50" t="s">
        <v>3</v>
      </c>
      <c r="E27" s="51">
        <v>140</v>
      </c>
      <c r="F27" s="52"/>
      <c r="G27" s="52"/>
      <c r="H27" s="53"/>
    </row>
    <row r="28" spans="2:8" ht="29">
      <c r="B28" s="74">
        <v>4</v>
      </c>
      <c r="C28" s="75" t="s">
        <v>145</v>
      </c>
      <c r="D28" s="50" t="s">
        <v>5</v>
      </c>
      <c r="E28" s="76">
        <v>50</v>
      </c>
      <c r="F28" s="77"/>
      <c r="G28" s="52"/>
      <c r="H28" s="53"/>
    </row>
    <row r="29" spans="2:8" ht="29.5" thickBot="1">
      <c r="B29" s="54">
        <v>5</v>
      </c>
      <c r="C29" s="55" t="s">
        <v>146</v>
      </c>
      <c r="D29" s="56" t="s">
        <v>3</v>
      </c>
      <c r="E29" s="57">
        <v>40</v>
      </c>
      <c r="F29" s="24"/>
      <c r="G29" s="24"/>
      <c r="H29" s="58"/>
    </row>
    <row r="30" spans="2:8" ht="15" thickBot="1">
      <c r="B30" s="114" t="s">
        <v>24</v>
      </c>
      <c r="C30" s="115"/>
      <c r="D30" s="115"/>
      <c r="E30" s="115"/>
      <c r="F30" s="115"/>
      <c r="G30" s="115"/>
      <c r="H30" s="41">
        <f>SUM(H31:H33)</f>
        <v>0</v>
      </c>
    </row>
    <row r="31" spans="2:8">
      <c r="B31" s="48">
        <v>2</v>
      </c>
      <c r="C31" s="49" t="s">
        <v>7</v>
      </c>
      <c r="D31" s="50" t="s">
        <v>3</v>
      </c>
      <c r="E31" s="51">
        <v>86</v>
      </c>
      <c r="F31" s="52"/>
      <c r="G31" s="52"/>
      <c r="H31" s="53"/>
    </row>
    <row r="32" spans="2:8" ht="29">
      <c r="B32" s="74">
        <v>3</v>
      </c>
      <c r="C32" s="75" t="s">
        <v>147</v>
      </c>
      <c r="D32" s="50" t="s">
        <v>3</v>
      </c>
      <c r="E32" s="51">
        <v>86</v>
      </c>
      <c r="F32" s="77"/>
      <c r="G32" s="77"/>
      <c r="H32" s="78"/>
    </row>
    <row r="33" spans="2:8" ht="29.5" thickBot="1">
      <c r="B33" s="54">
        <v>4</v>
      </c>
      <c r="C33" s="55" t="s">
        <v>148</v>
      </c>
      <c r="D33" s="56" t="s">
        <v>3</v>
      </c>
      <c r="E33" s="57">
        <v>600</v>
      </c>
      <c r="F33" s="24"/>
      <c r="G33" s="24"/>
      <c r="H33" s="58"/>
    </row>
    <row r="34" spans="2:8" ht="29.5" thickBot="1">
      <c r="B34" s="74">
        <v>5</v>
      </c>
      <c r="C34" s="55" t="s">
        <v>149</v>
      </c>
      <c r="D34" s="56" t="s">
        <v>3</v>
      </c>
      <c r="E34" s="76">
        <v>200</v>
      </c>
      <c r="F34" s="77"/>
      <c r="G34" s="77"/>
      <c r="H34" s="78"/>
    </row>
    <row r="35" spans="2:8" ht="15" thickBot="1">
      <c r="B35" s="54">
        <v>6</v>
      </c>
      <c r="C35" s="55" t="s">
        <v>87</v>
      </c>
      <c r="D35" s="56" t="s">
        <v>3</v>
      </c>
      <c r="E35" s="57">
        <v>50</v>
      </c>
      <c r="F35" s="24"/>
      <c r="G35" s="24"/>
      <c r="H35" s="58"/>
    </row>
    <row r="36" spans="2:8" ht="29.5" thickBot="1">
      <c r="B36" s="74">
        <v>7</v>
      </c>
      <c r="C36" s="55" t="s">
        <v>160</v>
      </c>
      <c r="D36" s="56" t="s">
        <v>3</v>
      </c>
      <c r="E36" s="57">
        <v>50</v>
      </c>
      <c r="F36" s="77"/>
      <c r="G36" s="77"/>
      <c r="H36" s="78"/>
    </row>
    <row r="37" spans="2:8" ht="15" thickBot="1">
      <c r="B37" s="74">
        <v>8</v>
      </c>
      <c r="C37" s="75" t="s">
        <v>26</v>
      </c>
      <c r="D37" s="50" t="s">
        <v>3</v>
      </c>
      <c r="E37" s="76">
        <v>480</v>
      </c>
      <c r="F37" s="77"/>
      <c r="G37" s="77"/>
      <c r="H37" s="53"/>
    </row>
    <row r="38" spans="2:8" ht="15" thickBot="1">
      <c r="B38" s="114" t="s">
        <v>25</v>
      </c>
      <c r="C38" s="115"/>
      <c r="D38" s="115"/>
      <c r="E38" s="115"/>
      <c r="F38" s="115"/>
      <c r="G38" s="115"/>
      <c r="H38" s="41"/>
    </row>
    <row r="39" spans="2:8" ht="18.75" customHeight="1" thickBot="1">
      <c r="B39" s="79">
        <v>1</v>
      </c>
      <c r="C39" s="80" t="s">
        <v>88</v>
      </c>
      <c r="D39" s="44" t="s">
        <v>6</v>
      </c>
      <c r="E39" s="45">
        <v>1</v>
      </c>
      <c r="F39" s="46"/>
      <c r="G39" s="46"/>
      <c r="H39" s="47"/>
    </row>
    <row r="40" spans="2:8" ht="18.75" customHeight="1">
      <c r="B40" s="42">
        <v>2</v>
      </c>
      <c r="C40" s="43" t="s">
        <v>8</v>
      </c>
      <c r="D40" s="44" t="s">
        <v>6</v>
      </c>
      <c r="E40" s="45">
        <v>6</v>
      </c>
      <c r="F40" s="46"/>
      <c r="G40" s="46"/>
      <c r="H40" s="47"/>
    </row>
    <row r="41" spans="2:8">
      <c r="B41" s="48">
        <v>3</v>
      </c>
      <c r="C41" s="49" t="s">
        <v>9</v>
      </c>
      <c r="D41" s="50" t="s">
        <v>6</v>
      </c>
      <c r="E41" s="51">
        <v>5</v>
      </c>
      <c r="F41" s="52"/>
      <c r="G41" s="52"/>
      <c r="H41" s="53"/>
    </row>
    <row r="42" spans="2:8">
      <c r="B42" s="48">
        <v>4</v>
      </c>
      <c r="C42" s="49" t="s">
        <v>27</v>
      </c>
      <c r="D42" s="50" t="s">
        <v>6</v>
      </c>
      <c r="E42" s="51">
        <v>5</v>
      </c>
      <c r="F42" s="52"/>
      <c r="G42" s="52"/>
      <c r="H42" s="53"/>
    </row>
    <row r="43" spans="2:8">
      <c r="B43" s="48">
        <v>5</v>
      </c>
      <c r="C43" s="49" t="s">
        <v>28</v>
      </c>
      <c r="D43" s="50" t="s">
        <v>6</v>
      </c>
      <c r="E43" s="51">
        <v>5</v>
      </c>
      <c r="F43" s="52"/>
      <c r="G43" s="52"/>
      <c r="H43" s="53"/>
    </row>
    <row r="44" spans="2:8">
      <c r="B44" s="48">
        <v>6</v>
      </c>
      <c r="C44" s="49" t="s">
        <v>29</v>
      </c>
      <c r="D44" s="50" t="s">
        <v>6</v>
      </c>
      <c r="E44" s="51">
        <v>7</v>
      </c>
      <c r="F44" s="52"/>
      <c r="G44" s="52"/>
      <c r="H44" s="53"/>
    </row>
    <row r="45" spans="2:8">
      <c r="B45" s="48">
        <v>7</v>
      </c>
      <c r="C45" s="49" t="s">
        <v>30</v>
      </c>
      <c r="D45" s="50" t="s">
        <v>6</v>
      </c>
      <c r="E45" s="51">
        <v>12</v>
      </c>
      <c r="F45" s="52"/>
      <c r="G45" s="52"/>
      <c r="H45" s="53"/>
    </row>
    <row r="46" spans="2:8">
      <c r="B46" s="48">
        <v>8</v>
      </c>
      <c r="C46" s="49" t="s">
        <v>31</v>
      </c>
      <c r="D46" s="50" t="s">
        <v>6</v>
      </c>
      <c r="E46" s="51">
        <v>3</v>
      </c>
      <c r="F46" s="52"/>
      <c r="G46" s="52"/>
      <c r="H46" s="53"/>
    </row>
    <row r="47" spans="2:8">
      <c r="B47" s="48">
        <v>9</v>
      </c>
      <c r="C47" s="49" t="s">
        <v>32</v>
      </c>
      <c r="D47" s="50" t="s">
        <v>6</v>
      </c>
      <c r="E47" s="51">
        <v>1</v>
      </c>
      <c r="F47" s="52"/>
      <c r="G47" s="52"/>
      <c r="H47" s="53"/>
    </row>
    <row r="48" spans="2:8">
      <c r="B48" s="48">
        <v>10</v>
      </c>
      <c r="C48" s="49" t="s">
        <v>33</v>
      </c>
      <c r="D48" s="50" t="s">
        <v>6</v>
      </c>
      <c r="E48" s="51">
        <v>3</v>
      </c>
      <c r="F48" s="52"/>
      <c r="G48" s="52"/>
      <c r="H48" s="53"/>
    </row>
    <row r="49" spans="2:8">
      <c r="B49" s="48">
        <v>11</v>
      </c>
      <c r="C49" s="49" t="s">
        <v>10</v>
      </c>
      <c r="D49" s="50" t="s">
        <v>6</v>
      </c>
      <c r="E49" s="51">
        <v>1</v>
      </c>
      <c r="F49" s="52"/>
      <c r="G49" s="52"/>
      <c r="H49" s="53"/>
    </row>
    <row r="50" spans="2:8">
      <c r="B50" s="74">
        <v>12</v>
      </c>
      <c r="C50" s="49" t="s">
        <v>38</v>
      </c>
      <c r="D50" s="81" t="s">
        <v>6</v>
      </c>
      <c r="E50" s="76">
        <v>1</v>
      </c>
      <c r="F50" s="77"/>
      <c r="G50" s="77"/>
      <c r="H50" s="78"/>
    </row>
    <row r="51" spans="2:8" ht="15" thickBot="1">
      <c r="B51" s="82">
        <v>13</v>
      </c>
      <c r="C51" s="83" t="s">
        <v>150</v>
      </c>
      <c r="D51" s="50" t="s">
        <v>3</v>
      </c>
      <c r="E51" s="84">
        <v>35</v>
      </c>
      <c r="F51" s="85"/>
      <c r="G51" s="85"/>
      <c r="H51" s="86"/>
    </row>
    <row r="52" spans="2:8" ht="15" thickBot="1">
      <c r="B52" s="114" t="s">
        <v>103</v>
      </c>
      <c r="C52" s="115"/>
      <c r="D52" s="115"/>
      <c r="E52" s="115"/>
      <c r="F52" s="115"/>
      <c r="G52" s="115"/>
      <c r="H52" s="41">
        <f>SUM(H53:H54)</f>
        <v>0</v>
      </c>
    </row>
    <row r="53" spans="2:8" ht="29">
      <c r="B53" s="48">
        <v>1</v>
      </c>
      <c r="C53" s="49" t="s">
        <v>21</v>
      </c>
      <c r="D53" s="50" t="s">
        <v>5</v>
      </c>
      <c r="E53" s="51">
        <f>30+21+14</f>
        <v>65</v>
      </c>
      <c r="F53" s="52"/>
      <c r="G53" s="52"/>
      <c r="H53" s="53"/>
    </row>
    <row r="54" spans="2:8">
      <c r="B54" s="48">
        <v>2</v>
      </c>
      <c r="C54" s="49" t="s">
        <v>20</v>
      </c>
      <c r="D54" s="50" t="s">
        <v>5</v>
      </c>
      <c r="E54" s="51">
        <v>35</v>
      </c>
      <c r="F54" s="52"/>
      <c r="G54" s="52"/>
      <c r="H54" s="53"/>
    </row>
    <row r="55" spans="2:8" ht="15" thickBot="1">
      <c r="B55" s="82"/>
      <c r="C55" s="83"/>
      <c r="D55" s="87"/>
      <c r="E55" s="84"/>
      <c r="F55" s="85"/>
      <c r="G55" s="85"/>
      <c r="H55" s="86"/>
    </row>
    <row r="56" spans="2:8" ht="15" thickBot="1">
      <c r="B56" s="82"/>
      <c r="C56" s="83"/>
      <c r="D56" s="87"/>
      <c r="E56" s="84"/>
      <c r="F56" s="85"/>
      <c r="G56" s="85"/>
      <c r="H56" s="86"/>
    </row>
    <row r="57" spans="2:8" ht="15.5" thickBot="1">
      <c r="B57" s="114" t="s">
        <v>34</v>
      </c>
      <c r="C57" s="115"/>
      <c r="D57" s="115"/>
      <c r="E57" s="115"/>
      <c r="F57" s="115"/>
      <c r="G57" s="115"/>
      <c r="H57" s="88">
        <f>SUM(H58:H60)</f>
        <v>0</v>
      </c>
    </row>
    <row r="58" spans="2:8" ht="18.75" customHeight="1">
      <c r="B58" s="42">
        <v>1</v>
      </c>
      <c r="C58" s="43" t="s">
        <v>40</v>
      </c>
      <c r="D58" s="44" t="s">
        <v>6</v>
      </c>
      <c r="E58" s="45">
        <v>1</v>
      </c>
      <c r="F58" s="46"/>
      <c r="G58" s="46"/>
      <c r="H58" s="47"/>
    </row>
    <row r="59" spans="2:8">
      <c r="B59" s="48">
        <v>2</v>
      </c>
      <c r="C59" s="49" t="s">
        <v>39</v>
      </c>
      <c r="D59" s="50" t="s">
        <v>6</v>
      </c>
      <c r="E59" s="51">
        <v>250</v>
      </c>
      <c r="F59" s="52"/>
      <c r="G59" s="52"/>
      <c r="H59" s="53"/>
    </row>
    <row r="60" spans="2:8" ht="29.5" thickBot="1">
      <c r="B60" s="54">
        <v>3</v>
      </c>
      <c r="C60" s="55" t="s">
        <v>35</v>
      </c>
      <c r="D60" s="56" t="s">
        <v>5</v>
      </c>
      <c r="E60" s="57">
        <v>300</v>
      </c>
      <c r="F60" s="24"/>
      <c r="G60" s="24"/>
      <c r="H60" s="58"/>
    </row>
    <row r="61" spans="2:8" ht="15.5" thickBot="1">
      <c r="B61" s="114" t="s">
        <v>36</v>
      </c>
      <c r="C61" s="115"/>
      <c r="D61" s="115"/>
      <c r="E61" s="115"/>
      <c r="F61" s="115"/>
      <c r="G61" s="115"/>
      <c r="H61" s="88">
        <f>SUM(H62:H75)</f>
        <v>0</v>
      </c>
    </row>
    <row r="62" spans="2:8" ht="18.75" customHeight="1">
      <c r="B62" s="42">
        <v>1</v>
      </c>
      <c r="C62" s="43" t="s">
        <v>37</v>
      </c>
      <c r="D62" s="44" t="s">
        <v>6</v>
      </c>
      <c r="E62" s="45">
        <v>19</v>
      </c>
      <c r="F62" s="46"/>
      <c r="G62" s="46"/>
      <c r="H62" s="47"/>
    </row>
    <row r="63" spans="2:8" ht="15" thickBot="1">
      <c r="B63" s="48">
        <v>2</v>
      </c>
      <c r="C63" s="49" t="s">
        <v>89</v>
      </c>
      <c r="D63" s="50" t="s">
        <v>6</v>
      </c>
      <c r="E63" s="51">
        <v>113</v>
      </c>
      <c r="F63" s="52"/>
      <c r="G63" s="52"/>
      <c r="H63" s="53"/>
    </row>
    <row r="64" spans="2:8">
      <c r="B64" s="42">
        <v>3</v>
      </c>
      <c r="C64" s="49" t="s">
        <v>90</v>
      </c>
      <c r="D64" s="50" t="s">
        <v>6</v>
      </c>
      <c r="E64" s="51">
        <v>19</v>
      </c>
      <c r="F64" s="52"/>
      <c r="G64" s="52"/>
      <c r="H64" s="53"/>
    </row>
    <row r="65" spans="2:8" ht="15" thickBot="1">
      <c r="B65" s="48">
        <v>4</v>
      </c>
      <c r="C65" s="49" t="s">
        <v>91</v>
      </c>
      <c r="D65" s="50" t="s">
        <v>6</v>
      </c>
      <c r="E65" s="51">
        <v>19</v>
      </c>
      <c r="F65" s="52"/>
      <c r="G65" s="52"/>
      <c r="H65" s="53"/>
    </row>
    <row r="66" spans="2:8">
      <c r="B66" s="42">
        <v>5</v>
      </c>
      <c r="C66" s="49" t="s">
        <v>92</v>
      </c>
      <c r="D66" s="50" t="s">
        <v>6</v>
      </c>
      <c r="E66" s="51">
        <v>148</v>
      </c>
      <c r="F66" s="52"/>
      <c r="G66" s="52"/>
      <c r="H66" s="53"/>
    </row>
    <row r="67" spans="2:8" ht="15" thickBot="1">
      <c r="B67" s="48">
        <v>6</v>
      </c>
      <c r="C67" s="49" t="s">
        <v>93</v>
      </c>
      <c r="D67" s="50" t="s">
        <v>6</v>
      </c>
      <c r="E67" s="51">
        <v>19</v>
      </c>
      <c r="F67" s="52"/>
      <c r="G67" s="52"/>
      <c r="H67" s="53"/>
    </row>
    <row r="68" spans="2:8">
      <c r="B68" s="42">
        <v>7</v>
      </c>
      <c r="C68" s="49" t="s">
        <v>41</v>
      </c>
      <c r="D68" s="50" t="s">
        <v>6</v>
      </c>
      <c r="E68" s="51">
        <v>1</v>
      </c>
      <c r="F68" s="52"/>
      <c r="G68" s="52"/>
      <c r="H68" s="53"/>
    </row>
    <row r="69" spans="2:8" ht="15" thickBot="1">
      <c r="B69" s="48">
        <v>8</v>
      </c>
      <c r="C69" s="49" t="s">
        <v>94</v>
      </c>
      <c r="D69" s="50" t="s">
        <v>6</v>
      </c>
      <c r="E69" s="51">
        <v>1</v>
      </c>
      <c r="F69" s="52"/>
      <c r="G69" s="52"/>
      <c r="H69" s="53"/>
    </row>
    <row r="70" spans="2:8">
      <c r="B70" s="42">
        <v>9</v>
      </c>
      <c r="C70" s="49" t="s">
        <v>95</v>
      </c>
      <c r="D70" s="50" t="s">
        <v>6</v>
      </c>
      <c r="E70" s="51">
        <v>15</v>
      </c>
      <c r="F70" s="52"/>
      <c r="G70" s="52"/>
      <c r="H70" s="53"/>
    </row>
    <row r="71" spans="2:8" ht="15" thickBot="1">
      <c r="B71" s="48">
        <v>10</v>
      </c>
      <c r="C71" s="49" t="s">
        <v>96</v>
      </c>
      <c r="D71" s="50" t="s">
        <v>6</v>
      </c>
      <c r="E71" s="51">
        <v>5</v>
      </c>
      <c r="F71" s="52"/>
      <c r="G71" s="52"/>
      <c r="H71" s="53"/>
    </row>
    <row r="72" spans="2:8">
      <c r="B72" s="42">
        <v>11</v>
      </c>
      <c r="C72" s="49" t="s">
        <v>97</v>
      </c>
      <c r="D72" s="50" t="s">
        <v>6</v>
      </c>
      <c r="E72" s="76">
        <v>1</v>
      </c>
      <c r="F72" s="77"/>
      <c r="G72" s="77"/>
      <c r="H72" s="78"/>
    </row>
    <row r="73" spans="2:8" ht="15" thickBot="1">
      <c r="B73" s="48">
        <v>12</v>
      </c>
      <c r="C73" s="75" t="s">
        <v>98</v>
      </c>
      <c r="D73" s="81" t="s">
        <v>6</v>
      </c>
      <c r="E73" s="76">
        <v>1</v>
      </c>
      <c r="F73" s="77"/>
      <c r="G73" s="77"/>
      <c r="H73" s="78"/>
    </row>
    <row r="74" spans="2:8">
      <c r="B74" s="42">
        <v>13</v>
      </c>
      <c r="C74" s="75" t="s">
        <v>99</v>
      </c>
      <c r="D74" s="81" t="s">
        <v>100</v>
      </c>
      <c r="E74" s="76">
        <v>550</v>
      </c>
      <c r="F74" s="77"/>
      <c r="G74" s="77"/>
      <c r="H74" s="89"/>
    </row>
    <row r="75" spans="2:8" ht="15" thickBot="1">
      <c r="B75" s="48">
        <v>14</v>
      </c>
      <c r="C75" s="75" t="s">
        <v>101</v>
      </c>
      <c r="D75" s="81" t="s">
        <v>100</v>
      </c>
      <c r="E75" s="76">
        <v>410</v>
      </c>
      <c r="F75" s="77"/>
      <c r="G75" s="77"/>
      <c r="H75" s="89"/>
    </row>
    <row r="76" spans="2:8">
      <c r="B76" s="42">
        <v>15</v>
      </c>
      <c r="C76" s="75" t="s">
        <v>99</v>
      </c>
      <c r="D76" s="81" t="s">
        <v>100</v>
      </c>
      <c r="E76" s="76">
        <v>10</v>
      </c>
      <c r="F76" s="77"/>
      <c r="G76" s="77"/>
      <c r="H76" s="89"/>
    </row>
    <row r="77" spans="2:8">
      <c r="B77" s="48">
        <v>16</v>
      </c>
      <c r="C77" s="75" t="s">
        <v>102</v>
      </c>
      <c r="D77" s="81" t="s">
        <v>100</v>
      </c>
      <c r="E77" s="76">
        <v>450</v>
      </c>
      <c r="F77" s="77"/>
      <c r="G77" s="77"/>
      <c r="H77" s="89"/>
    </row>
    <row r="78" spans="2:8" ht="15" thickBot="1">
      <c r="B78" s="90"/>
      <c r="C78" s="118"/>
      <c r="D78" s="118"/>
      <c r="E78" s="118"/>
      <c r="F78" s="118"/>
      <c r="G78" s="118"/>
      <c r="H78" s="118"/>
    </row>
    <row r="79" spans="2:8" ht="21.5" thickBot="1">
      <c r="B79" s="27"/>
      <c r="C79" s="106" t="s">
        <v>104</v>
      </c>
      <c r="D79" s="107"/>
      <c r="E79" s="107"/>
      <c r="F79" s="107"/>
      <c r="G79" s="107"/>
      <c r="H79" s="108"/>
    </row>
    <row r="80" spans="2:8" ht="21.5" thickBot="1">
      <c r="B80" s="27"/>
      <c r="C80" s="109"/>
      <c r="D80" s="110"/>
      <c r="E80" s="110"/>
      <c r="F80" s="110"/>
      <c r="G80" s="110"/>
      <c r="H80" s="111"/>
    </row>
    <row r="81" spans="2:15" ht="31.5" customHeight="1">
      <c r="B81" s="91">
        <v>1</v>
      </c>
      <c r="C81" s="92" t="s">
        <v>163</v>
      </c>
      <c r="D81" s="93" t="s">
        <v>6</v>
      </c>
      <c r="E81" s="93">
        <v>4</v>
      </c>
      <c r="F81" s="93"/>
      <c r="G81" s="94"/>
      <c r="H81" s="95"/>
      <c r="J81" s="28"/>
      <c r="K81" s="28"/>
      <c r="L81" s="28"/>
      <c r="M81" s="28"/>
      <c r="N81" s="28"/>
      <c r="O81" s="28"/>
    </row>
    <row r="82" spans="2:15" ht="15" customHeight="1">
      <c r="B82" s="91">
        <v>1.1000000000000001</v>
      </c>
      <c r="C82" s="92" t="s">
        <v>105</v>
      </c>
      <c r="D82" s="93" t="s">
        <v>6</v>
      </c>
      <c r="E82" s="93">
        <v>4</v>
      </c>
      <c r="F82" s="93"/>
      <c r="G82" s="94"/>
      <c r="H82" s="95"/>
      <c r="J82" s="28"/>
      <c r="K82" s="29"/>
      <c r="L82" s="30"/>
      <c r="M82" s="31"/>
      <c r="N82" s="31"/>
      <c r="O82" s="28"/>
    </row>
    <row r="83" spans="2:15" ht="15" customHeight="1">
      <c r="B83" s="91">
        <v>2</v>
      </c>
      <c r="C83" s="92" t="s">
        <v>106</v>
      </c>
      <c r="D83" s="93" t="s">
        <v>6</v>
      </c>
      <c r="E83" s="93">
        <v>1</v>
      </c>
      <c r="F83" s="93"/>
      <c r="G83" s="94"/>
      <c r="H83" s="95"/>
      <c r="J83" s="28"/>
      <c r="K83" s="29"/>
      <c r="L83" s="30"/>
      <c r="M83" s="31"/>
      <c r="N83" s="31"/>
      <c r="O83" s="28"/>
    </row>
    <row r="84" spans="2:15" ht="15" customHeight="1">
      <c r="B84" s="91">
        <v>2.1</v>
      </c>
      <c r="C84" s="92" t="s">
        <v>107</v>
      </c>
      <c r="D84" s="93" t="s">
        <v>6</v>
      </c>
      <c r="E84" s="93">
        <v>1</v>
      </c>
      <c r="F84" s="93"/>
      <c r="G84" s="94"/>
      <c r="H84" s="95"/>
      <c r="J84" s="28"/>
      <c r="K84" s="29"/>
      <c r="L84" s="30"/>
      <c r="M84" s="31"/>
      <c r="N84" s="31"/>
      <c r="O84" s="28"/>
    </row>
    <row r="85" spans="2:15" ht="15" customHeight="1">
      <c r="B85" s="91">
        <v>2.2000000000000002</v>
      </c>
      <c r="C85" s="92" t="s">
        <v>108</v>
      </c>
      <c r="D85" s="93" t="s">
        <v>6</v>
      </c>
      <c r="E85" s="93">
        <v>1</v>
      </c>
      <c r="F85" s="93"/>
      <c r="G85" s="94"/>
      <c r="H85" s="95"/>
      <c r="J85" s="28"/>
      <c r="K85" s="29"/>
      <c r="L85" s="30"/>
      <c r="M85" s="31"/>
      <c r="N85" s="31"/>
      <c r="O85" s="28"/>
    </row>
    <row r="86" spans="2:15" ht="15" customHeight="1">
      <c r="B86" s="91">
        <v>3</v>
      </c>
      <c r="C86" s="92" t="s">
        <v>109</v>
      </c>
      <c r="D86" s="93" t="s">
        <v>6</v>
      </c>
      <c r="E86" s="93">
        <v>3</v>
      </c>
      <c r="F86" s="93"/>
      <c r="G86" s="94"/>
      <c r="H86" s="95"/>
      <c r="J86" s="28"/>
      <c r="K86" s="29"/>
      <c r="L86" s="30"/>
      <c r="M86" s="31"/>
      <c r="N86" s="31"/>
      <c r="O86" s="28"/>
    </row>
    <row r="87" spans="2:15" ht="15" customHeight="1">
      <c r="B87" s="91">
        <v>3.1</v>
      </c>
      <c r="C87" s="92" t="s">
        <v>107</v>
      </c>
      <c r="D87" s="93" t="s">
        <v>6</v>
      </c>
      <c r="E87" s="93">
        <v>3</v>
      </c>
      <c r="F87" s="93"/>
      <c r="G87" s="94"/>
      <c r="H87" s="95"/>
      <c r="J87" s="28"/>
      <c r="K87" s="29"/>
      <c r="L87" s="30"/>
      <c r="M87" s="31"/>
      <c r="N87" s="31"/>
      <c r="O87" s="28"/>
    </row>
    <row r="88" spans="2:15" ht="15" customHeight="1">
      <c r="B88" s="91">
        <v>3.2</v>
      </c>
      <c r="C88" s="92" t="s">
        <v>110</v>
      </c>
      <c r="D88" s="93" t="s">
        <v>6</v>
      </c>
      <c r="E88" s="93">
        <v>3</v>
      </c>
      <c r="F88" s="93"/>
      <c r="G88" s="94"/>
      <c r="H88" s="95"/>
      <c r="J88" s="28"/>
      <c r="K88" s="29"/>
      <c r="L88" s="30"/>
      <c r="M88" s="31"/>
      <c r="N88" s="31"/>
      <c r="O88" s="28"/>
    </row>
    <row r="89" spans="2:15" ht="15" customHeight="1">
      <c r="B89" s="91">
        <v>4</v>
      </c>
      <c r="C89" s="92" t="s">
        <v>111</v>
      </c>
      <c r="D89" s="93" t="s">
        <v>112</v>
      </c>
      <c r="E89" s="93">
        <v>220</v>
      </c>
      <c r="F89" s="93"/>
      <c r="G89" s="94"/>
      <c r="H89" s="95"/>
      <c r="J89" s="28"/>
      <c r="K89" s="29"/>
      <c r="L89" s="30"/>
      <c r="M89" s="31"/>
      <c r="N89" s="31"/>
      <c r="O89" s="28"/>
    </row>
    <row r="90" spans="2:15" ht="15" customHeight="1">
      <c r="B90" s="91">
        <v>5</v>
      </c>
      <c r="C90" s="92" t="s">
        <v>113</v>
      </c>
      <c r="D90" s="93" t="s">
        <v>112</v>
      </c>
      <c r="E90" s="93">
        <v>360</v>
      </c>
      <c r="F90" s="93"/>
      <c r="G90" s="94"/>
      <c r="H90" s="95"/>
      <c r="J90" s="28"/>
      <c r="K90" s="29"/>
      <c r="L90" s="30"/>
      <c r="M90" s="31"/>
      <c r="N90" s="31"/>
      <c r="O90" s="28"/>
    </row>
    <row r="91" spans="2:15" ht="15" customHeight="1">
      <c r="B91" s="91">
        <v>6</v>
      </c>
      <c r="C91" s="92" t="s">
        <v>114</v>
      </c>
      <c r="D91" s="93" t="s">
        <v>100</v>
      </c>
      <c r="E91" s="93">
        <v>80</v>
      </c>
      <c r="F91" s="93"/>
      <c r="G91" s="94"/>
      <c r="H91" s="95"/>
      <c r="J91" s="28"/>
      <c r="K91" s="29"/>
      <c r="L91" s="30"/>
      <c r="M91" s="31"/>
      <c r="N91" s="31"/>
      <c r="O91" s="28"/>
    </row>
    <row r="92" spans="2:15" ht="15" customHeight="1">
      <c r="B92" s="91">
        <v>7</v>
      </c>
      <c r="C92" s="92" t="s">
        <v>115</v>
      </c>
      <c r="D92" s="93" t="s">
        <v>100</v>
      </c>
      <c r="E92" s="93">
        <v>80</v>
      </c>
      <c r="F92" s="93"/>
      <c r="G92" s="94"/>
      <c r="H92" s="95"/>
      <c r="J92" s="28"/>
      <c r="K92" s="29"/>
      <c r="L92" s="30"/>
      <c r="M92" s="31"/>
      <c r="N92" s="31"/>
      <c r="O92" s="28"/>
    </row>
    <row r="93" spans="2:15" ht="15" customHeight="1">
      <c r="B93" s="91">
        <v>8</v>
      </c>
      <c r="C93" s="92" t="s">
        <v>151</v>
      </c>
      <c r="D93" s="93" t="s">
        <v>6</v>
      </c>
      <c r="E93" s="93">
        <v>4</v>
      </c>
      <c r="F93" s="93"/>
      <c r="G93" s="94"/>
      <c r="H93" s="95"/>
      <c r="J93" s="28"/>
      <c r="K93" s="29"/>
      <c r="L93" s="30"/>
      <c r="M93" s="31"/>
      <c r="N93" s="31"/>
      <c r="O93" s="28"/>
    </row>
    <row r="94" spans="2:15" ht="15" customHeight="1">
      <c r="B94" s="91">
        <v>9</v>
      </c>
      <c r="C94" s="92" t="s">
        <v>116</v>
      </c>
      <c r="D94" s="93" t="s">
        <v>6</v>
      </c>
      <c r="E94" s="93">
        <v>4</v>
      </c>
      <c r="F94" s="93"/>
      <c r="G94" s="94"/>
      <c r="H94" s="95"/>
      <c r="J94" s="28"/>
      <c r="K94" s="29"/>
      <c r="L94" s="30"/>
      <c r="M94" s="31"/>
      <c r="N94" s="31"/>
      <c r="O94" s="28"/>
    </row>
    <row r="95" spans="2:15" ht="15" customHeight="1">
      <c r="B95" s="91">
        <v>10</v>
      </c>
      <c r="C95" s="92" t="s">
        <v>117</v>
      </c>
      <c r="D95" s="93" t="s">
        <v>6</v>
      </c>
      <c r="E95" s="93">
        <v>80</v>
      </c>
      <c r="F95" s="93"/>
      <c r="G95" s="94"/>
      <c r="H95" s="95"/>
      <c r="J95" s="28"/>
      <c r="K95" s="29"/>
      <c r="L95" s="30"/>
      <c r="M95" s="31"/>
      <c r="N95" s="31"/>
      <c r="O95" s="28"/>
    </row>
    <row r="96" spans="2:15" ht="15" customHeight="1">
      <c r="B96" s="91">
        <v>11</v>
      </c>
      <c r="C96" s="92" t="s">
        <v>118</v>
      </c>
      <c r="D96" s="93" t="s">
        <v>6</v>
      </c>
      <c r="E96" s="93">
        <v>10</v>
      </c>
      <c r="F96" s="93"/>
      <c r="G96" s="94"/>
      <c r="H96" s="95"/>
      <c r="J96" s="28"/>
      <c r="K96" s="29"/>
      <c r="L96" s="30"/>
      <c r="M96" s="31"/>
      <c r="N96" s="31"/>
      <c r="O96" s="28"/>
    </row>
    <row r="97" spans="2:16" ht="15" customHeight="1" thickBot="1">
      <c r="B97" s="96">
        <v>12</v>
      </c>
      <c r="C97" s="97" t="s">
        <v>119</v>
      </c>
      <c r="D97" s="98" t="s">
        <v>65</v>
      </c>
      <c r="E97" s="98">
        <v>115</v>
      </c>
      <c r="F97" s="98"/>
      <c r="G97" s="99"/>
      <c r="H97" s="100"/>
      <c r="J97" s="28"/>
      <c r="K97" s="29"/>
      <c r="L97" s="30"/>
      <c r="M97" s="31"/>
      <c r="N97" s="31"/>
      <c r="O97" s="28"/>
    </row>
    <row r="98" spans="2:16" ht="16" thickBot="1">
      <c r="B98" s="139" t="s">
        <v>131</v>
      </c>
      <c r="C98" s="140"/>
      <c r="D98" s="140"/>
      <c r="E98" s="140"/>
      <c r="F98" s="140"/>
      <c r="G98" s="140"/>
      <c r="H98" s="141"/>
      <c r="J98" s="28"/>
      <c r="K98" s="29"/>
      <c r="L98" s="30"/>
      <c r="M98" s="31"/>
      <c r="N98" s="31"/>
      <c r="O98" s="28"/>
    </row>
    <row r="99" spans="2:16" ht="18" customHeight="1">
      <c r="B99" s="101">
        <v>1</v>
      </c>
      <c r="C99" s="102" t="s">
        <v>120</v>
      </c>
      <c r="D99" s="102" t="s">
        <v>6</v>
      </c>
      <c r="E99" s="103">
        <v>16</v>
      </c>
      <c r="F99" s="102"/>
      <c r="G99" s="102"/>
      <c r="H99" s="104"/>
      <c r="J99" s="28"/>
      <c r="K99" s="29"/>
      <c r="L99" s="30"/>
      <c r="M99" s="31"/>
      <c r="N99" s="31"/>
      <c r="O99" s="28"/>
    </row>
    <row r="100" spans="2:16">
      <c r="B100" s="101">
        <v>2</v>
      </c>
      <c r="C100" s="102" t="s">
        <v>121</v>
      </c>
      <c r="D100" s="102" t="s">
        <v>6</v>
      </c>
      <c r="E100" s="103">
        <v>4</v>
      </c>
      <c r="F100" s="102"/>
      <c r="G100" s="102"/>
      <c r="H100" s="104"/>
      <c r="I100" s="36"/>
      <c r="J100" s="142"/>
      <c r="K100" s="142"/>
      <c r="L100" s="142"/>
      <c r="M100" s="143"/>
      <c r="N100" s="143"/>
      <c r="O100" s="28"/>
      <c r="P100" s="28"/>
    </row>
    <row r="101" spans="2:16">
      <c r="B101" s="101">
        <v>3</v>
      </c>
      <c r="C101" s="102" t="s">
        <v>122</v>
      </c>
      <c r="D101" s="102" t="s">
        <v>6</v>
      </c>
      <c r="E101" s="103">
        <v>1</v>
      </c>
      <c r="F101" s="102"/>
      <c r="G101" s="102"/>
      <c r="H101" s="104"/>
      <c r="I101" s="36"/>
      <c r="J101" s="142"/>
      <c r="K101" s="142"/>
      <c r="L101" s="142"/>
      <c r="M101" s="143"/>
      <c r="N101" s="143"/>
      <c r="O101" s="28"/>
      <c r="P101" s="28"/>
    </row>
    <row r="102" spans="2:16">
      <c r="B102" s="101">
        <v>4</v>
      </c>
      <c r="C102" s="102" t="s">
        <v>123</v>
      </c>
      <c r="D102" s="102" t="s">
        <v>6</v>
      </c>
      <c r="E102" s="103">
        <v>2</v>
      </c>
      <c r="F102" s="102"/>
      <c r="G102" s="102"/>
      <c r="H102" s="104"/>
      <c r="I102" s="36"/>
      <c r="J102" s="142"/>
      <c r="K102" s="142"/>
      <c r="L102" s="142"/>
      <c r="M102" s="143"/>
      <c r="N102" s="143"/>
      <c r="O102" s="28"/>
      <c r="P102" s="28"/>
    </row>
    <row r="103" spans="2:16">
      <c r="B103" s="101">
        <v>5</v>
      </c>
      <c r="C103" s="102" t="s">
        <v>124</v>
      </c>
      <c r="D103" s="102" t="s">
        <v>6</v>
      </c>
      <c r="E103" s="103">
        <v>1</v>
      </c>
      <c r="F103" s="102"/>
      <c r="G103" s="102"/>
      <c r="H103" s="104"/>
      <c r="I103" s="36"/>
      <c r="J103" s="142"/>
      <c r="K103" s="142"/>
      <c r="L103" s="142"/>
      <c r="M103" s="143"/>
      <c r="N103" s="143"/>
      <c r="O103" s="28"/>
      <c r="P103" s="28"/>
    </row>
    <row r="104" spans="2:16">
      <c r="B104" s="101">
        <v>6</v>
      </c>
      <c r="C104" s="102" t="s">
        <v>125</v>
      </c>
      <c r="D104" s="102" t="s">
        <v>100</v>
      </c>
      <c r="E104" s="103">
        <v>1000</v>
      </c>
      <c r="F104" s="102"/>
      <c r="G104" s="102"/>
      <c r="H104" s="104"/>
      <c r="I104" s="36"/>
      <c r="J104" s="142"/>
      <c r="K104" s="142"/>
      <c r="L104" s="142"/>
      <c r="M104" s="143"/>
      <c r="N104" s="143"/>
      <c r="O104" s="28"/>
      <c r="P104" s="28"/>
    </row>
    <row r="105" spans="2:16">
      <c r="B105" s="101">
        <v>7</v>
      </c>
      <c r="C105" s="102" t="s">
        <v>126</v>
      </c>
      <c r="D105" s="102" t="s">
        <v>6</v>
      </c>
      <c r="E105" s="103">
        <v>20</v>
      </c>
      <c r="F105" s="102"/>
      <c r="G105" s="102"/>
      <c r="H105" s="104"/>
      <c r="I105" s="36"/>
      <c r="J105" s="142"/>
      <c r="K105" s="142"/>
      <c r="L105" s="142"/>
      <c r="M105" s="143"/>
      <c r="N105" s="143"/>
      <c r="O105" s="28"/>
      <c r="P105" s="28"/>
    </row>
    <row r="106" spans="2:16">
      <c r="B106" s="101">
        <v>8</v>
      </c>
      <c r="C106" s="102" t="s">
        <v>127</v>
      </c>
      <c r="D106" s="102" t="s">
        <v>6</v>
      </c>
      <c r="E106" s="103">
        <v>20</v>
      </c>
      <c r="F106" s="102"/>
      <c r="G106" s="102"/>
      <c r="H106" s="104"/>
      <c r="I106" s="36"/>
      <c r="J106" s="142"/>
      <c r="K106" s="142"/>
      <c r="L106" s="142"/>
      <c r="M106" s="143"/>
      <c r="N106" s="143"/>
      <c r="O106" s="28"/>
      <c r="P106" s="28"/>
    </row>
    <row r="107" spans="2:16">
      <c r="B107" s="101">
        <v>9</v>
      </c>
      <c r="C107" s="102" t="s">
        <v>128</v>
      </c>
      <c r="D107" s="102" t="s">
        <v>129</v>
      </c>
      <c r="E107" s="103">
        <v>1</v>
      </c>
      <c r="F107" s="102"/>
      <c r="G107" s="102"/>
      <c r="H107" s="104"/>
      <c r="I107" s="36"/>
      <c r="J107" s="142"/>
      <c r="K107" s="142"/>
      <c r="L107" s="142"/>
      <c r="M107" s="143"/>
      <c r="N107" s="143"/>
      <c r="O107" s="28"/>
      <c r="P107" s="28"/>
    </row>
    <row r="108" spans="2:16">
      <c r="B108" s="101">
        <v>10</v>
      </c>
      <c r="C108" s="102" t="s">
        <v>130</v>
      </c>
      <c r="D108" s="102" t="s">
        <v>6</v>
      </c>
      <c r="E108" s="103">
        <v>20</v>
      </c>
      <c r="F108" s="102"/>
      <c r="G108" s="102"/>
      <c r="H108" s="104"/>
      <c r="I108" s="36"/>
      <c r="J108" s="142"/>
      <c r="K108" s="142"/>
      <c r="L108" s="142"/>
      <c r="M108" s="143"/>
      <c r="N108" s="143"/>
      <c r="O108" s="28"/>
      <c r="P108" s="28"/>
    </row>
    <row r="109" spans="2:16" ht="15" thickBot="1">
      <c r="B109" s="38"/>
      <c r="C109" s="39"/>
      <c r="D109" s="39"/>
      <c r="E109" s="39"/>
      <c r="F109" s="39"/>
      <c r="G109" s="39"/>
      <c r="H109" s="40"/>
      <c r="I109" s="36"/>
      <c r="J109" s="142"/>
      <c r="K109" s="142"/>
      <c r="L109" s="142"/>
      <c r="M109" s="143"/>
      <c r="N109" s="143"/>
      <c r="O109" s="28"/>
      <c r="P109" s="28"/>
    </row>
    <row r="110" spans="2:16" ht="15.5" thickBot="1">
      <c r="B110" s="119" t="s">
        <v>161</v>
      </c>
      <c r="C110" s="120"/>
      <c r="D110" s="120"/>
      <c r="E110" s="120"/>
      <c r="F110" s="120"/>
      <c r="G110" s="120"/>
      <c r="H110" s="121"/>
      <c r="I110" s="28"/>
      <c r="J110" s="28"/>
      <c r="K110" s="28"/>
      <c r="L110" s="28"/>
      <c r="M110" s="28"/>
      <c r="N110" s="28"/>
      <c r="O110" s="28"/>
      <c r="P110" s="28"/>
    </row>
    <row r="111" spans="2:16">
      <c r="B111" s="32">
        <v>1</v>
      </c>
      <c r="C111" s="33" t="s">
        <v>132</v>
      </c>
      <c r="D111" s="33" t="s">
        <v>6</v>
      </c>
      <c r="E111" s="34">
        <v>1</v>
      </c>
      <c r="F111" s="34"/>
      <c r="G111" s="33"/>
      <c r="H111" s="35"/>
      <c r="I111" s="28"/>
      <c r="J111" s="28"/>
      <c r="K111" s="28"/>
      <c r="L111" s="28"/>
      <c r="M111" s="28"/>
      <c r="N111" s="28"/>
      <c r="O111" s="28"/>
      <c r="P111" s="28"/>
    </row>
    <row r="112" spans="2:16">
      <c r="B112" s="32">
        <v>2</v>
      </c>
      <c r="C112" s="33" t="s">
        <v>133</v>
      </c>
      <c r="D112" s="33" t="s">
        <v>6</v>
      </c>
      <c r="E112" s="34">
        <v>1</v>
      </c>
      <c r="F112" s="34"/>
      <c r="G112" s="33"/>
      <c r="H112" s="35"/>
      <c r="I112" s="36"/>
      <c r="J112" s="37"/>
      <c r="K112" s="37"/>
      <c r="L112" s="37"/>
      <c r="M112" s="36"/>
      <c r="N112" s="36"/>
    </row>
    <row r="113" spans="2:14">
      <c r="B113" s="32">
        <v>3</v>
      </c>
      <c r="C113" s="33" t="s">
        <v>134</v>
      </c>
      <c r="D113" s="33" t="s">
        <v>6</v>
      </c>
      <c r="E113" s="34">
        <v>1</v>
      </c>
      <c r="F113" s="34"/>
      <c r="G113" s="33"/>
      <c r="H113" s="35"/>
      <c r="I113" s="36"/>
      <c r="J113" s="37"/>
      <c r="K113" s="37"/>
      <c r="L113" s="37"/>
      <c r="M113" s="36"/>
      <c r="N113" s="36"/>
    </row>
    <row r="114" spans="2:14">
      <c r="B114" s="32">
        <v>4</v>
      </c>
      <c r="C114" s="33" t="s">
        <v>135</v>
      </c>
      <c r="D114" s="33" t="s">
        <v>6</v>
      </c>
      <c r="E114" s="34">
        <v>1</v>
      </c>
      <c r="F114" s="34"/>
      <c r="G114" s="33"/>
      <c r="H114" s="35"/>
      <c r="I114" s="36"/>
      <c r="J114" s="37"/>
      <c r="K114" s="37"/>
      <c r="L114" s="37"/>
      <c r="M114" s="36"/>
      <c r="N114" s="36"/>
    </row>
    <row r="115" spans="2:14">
      <c r="B115" s="32">
        <v>5</v>
      </c>
      <c r="C115" s="33" t="s">
        <v>136</v>
      </c>
      <c r="D115" s="33" t="s">
        <v>6</v>
      </c>
      <c r="E115" s="34">
        <v>26</v>
      </c>
      <c r="F115" s="34"/>
      <c r="G115" s="33"/>
      <c r="H115" s="35"/>
      <c r="I115" s="36"/>
      <c r="J115" s="37"/>
      <c r="K115" s="37"/>
      <c r="L115" s="37"/>
      <c r="M115" s="36"/>
      <c r="N115" s="36"/>
    </row>
    <row r="116" spans="2:14" ht="15" customHeight="1">
      <c r="B116" s="32">
        <v>6</v>
      </c>
      <c r="C116" s="33" t="s">
        <v>137</v>
      </c>
      <c r="D116" s="33" t="s">
        <v>6</v>
      </c>
      <c r="E116" s="34">
        <v>26</v>
      </c>
      <c r="F116" s="34"/>
      <c r="G116" s="33"/>
      <c r="H116" s="35"/>
      <c r="I116" s="36"/>
      <c r="J116" s="37"/>
      <c r="K116" s="37"/>
      <c r="L116" s="37"/>
      <c r="M116" s="36"/>
      <c r="N116" s="36"/>
    </row>
    <row r="117" spans="2:14">
      <c r="B117" s="32">
        <v>7</v>
      </c>
      <c r="C117" s="33" t="s">
        <v>138</v>
      </c>
      <c r="D117" s="33" t="s">
        <v>6</v>
      </c>
      <c r="E117" s="34">
        <v>2</v>
      </c>
      <c r="F117" s="34"/>
      <c r="G117" s="33"/>
      <c r="H117" s="35"/>
      <c r="I117" s="36"/>
      <c r="J117" s="37"/>
      <c r="K117" s="37"/>
      <c r="L117" s="37"/>
      <c r="M117" s="36"/>
      <c r="N117" s="36"/>
    </row>
    <row r="118" spans="2:14">
      <c r="B118" s="32">
        <v>8</v>
      </c>
      <c r="C118" s="33" t="s">
        <v>139</v>
      </c>
      <c r="D118" s="33" t="s">
        <v>6</v>
      </c>
      <c r="E118" s="34">
        <v>2</v>
      </c>
      <c r="F118" s="34"/>
      <c r="G118" s="33"/>
      <c r="H118" s="35"/>
      <c r="I118" s="36"/>
      <c r="J118" s="37"/>
      <c r="K118" s="37"/>
      <c r="L118" s="37"/>
      <c r="M118" s="36"/>
      <c r="N118" s="36"/>
    </row>
    <row r="119" spans="2:14">
      <c r="B119" s="32">
        <v>9</v>
      </c>
      <c r="C119" s="33" t="s">
        <v>140</v>
      </c>
      <c r="D119" s="33" t="s">
        <v>100</v>
      </c>
      <c r="E119" s="34">
        <v>1400</v>
      </c>
      <c r="F119" s="34"/>
      <c r="G119" s="33"/>
      <c r="H119" s="35"/>
      <c r="I119" s="36"/>
      <c r="J119" s="37"/>
      <c r="K119" s="37"/>
      <c r="L119" s="37"/>
      <c r="M119" s="36"/>
      <c r="N119" s="36"/>
    </row>
    <row r="120" spans="2:14" ht="22.5" customHeight="1">
      <c r="B120" s="32">
        <v>10</v>
      </c>
      <c r="C120" s="33" t="s">
        <v>128</v>
      </c>
      <c r="D120" s="33" t="s">
        <v>129</v>
      </c>
      <c r="E120" s="34">
        <v>1</v>
      </c>
      <c r="F120" s="34"/>
      <c r="G120" s="33"/>
      <c r="H120" s="35"/>
      <c r="I120" s="36"/>
      <c r="J120" s="37"/>
      <c r="K120" s="37"/>
      <c r="L120" s="37"/>
      <c r="M120" s="36"/>
      <c r="N120" s="36"/>
    </row>
    <row r="121" spans="2:14">
      <c r="B121" s="32">
        <v>11</v>
      </c>
      <c r="C121" s="33" t="s">
        <v>141</v>
      </c>
      <c r="D121" s="33" t="s">
        <v>6</v>
      </c>
      <c r="E121" s="34">
        <v>1</v>
      </c>
      <c r="F121" s="34"/>
      <c r="G121" s="33"/>
      <c r="H121" s="35"/>
      <c r="I121" s="36"/>
      <c r="J121" s="37"/>
      <c r="K121" s="37"/>
      <c r="L121" s="37"/>
      <c r="M121" s="36"/>
      <c r="N121" s="36"/>
    </row>
    <row r="122" spans="2:14">
      <c r="B122" s="32">
        <v>12</v>
      </c>
      <c r="C122" s="33" t="s">
        <v>142</v>
      </c>
      <c r="D122" s="33" t="s">
        <v>6</v>
      </c>
      <c r="E122" s="34">
        <v>56</v>
      </c>
      <c r="F122" s="34"/>
      <c r="G122" s="33"/>
      <c r="H122" s="35"/>
      <c r="I122" s="36"/>
      <c r="J122" s="37"/>
      <c r="K122" s="37"/>
      <c r="L122" s="37"/>
      <c r="M122" s="36"/>
      <c r="N122" s="36"/>
    </row>
    <row r="123" spans="2:14">
      <c r="B123" s="7"/>
      <c r="C123" s="9"/>
      <c r="D123" s="112"/>
      <c r="E123" s="112"/>
      <c r="F123" s="113"/>
      <c r="G123" s="113"/>
      <c r="H123" s="14"/>
      <c r="I123" s="36"/>
      <c r="J123" s="37"/>
      <c r="K123" s="37"/>
      <c r="L123" s="37"/>
      <c r="M123" s="36"/>
      <c r="N123" s="36"/>
    </row>
    <row r="124" spans="2:14">
      <c r="B124" s="7"/>
      <c r="C124" s="9"/>
      <c r="D124" s="7"/>
      <c r="E124" s="8"/>
      <c r="F124" s="8"/>
      <c r="G124" s="8"/>
      <c r="H124" s="8"/>
    </row>
    <row r="125" spans="2:14">
      <c r="B125" s="7"/>
      <c r="C125" s="9"/>
      <c r="D125" s="7"/>
      <c r="E125" s="8"/>
      <c r="F125" s="8"/>
      <c r="G125" s="8"/>
      <c r="H125" s="8"/>
    </row>
    <row r="126" spans="2:14">
      <c r="B126" s="7"/>
      <c r="C126"/>
      <c r="D126"/>
      <c r="E126"/>
      <c r="F126"/>
      <c r="G126"/>
      <c r="H126"/>
    </row>
    <row r="127" spans="2:14">
      <c r="B127" s="7"/>
      <c r="C127"/>
      <c r="D127"/>
      <c r="E127"/>
      <c r="F127"/>
      <c r="G127"/>
      <c r="H127"/>
    </row>
    <row r="128" spans="2:14">
      <c r="B128" s="7"/>
      <c r="C128"/>
      <c r="D128"/>
      <c r="E128"/>
      <c r="F128"/>
      <c r="G128"/>
      <c r="H128"/>
    </row>
    <row r="129" spans="2:8">
      <c r="B129" s="7"/>
      <c r="C129"/>
      <c r="D129"/>
      <c r="E129"/>
      <c r="F129"/>
      <c r="G129"/>
      <c r="H129"/>
    </row>
    <row r="130" spans="2:8">
      <c r="B130" s="7"/>
      <c r="C130"/>
      <c r="D130"/>
      <c r="E130"/>
      <c r="F130"/>
      <c r="G130"/>
      <c r="H130"/>
    </row>
    <row r="131" spans="2:8">
      <c r="B131" s="7"/>
      <c r="C131" s="9"/>
      <c r="D131" s="7"/>
      <c r="E131" s="8"/>
      <c r="F131" s="8"/>
      <c r="G131" s="8"/>
      <c r="H131" s="8"/>
    </row>
    <row r="132" spans="2:8">
      <c r="B132" s="7"/>
      <c r="C132" s="9"/>
      <c r="D132" s="7"/>
      <c r="E132" s="8"/>
      <c r="F132" s="8"/>
      <c r="G132" s="8"/>
      <c r="H132" s="8"/>
    </row>
    <row r="133" spans="2:8">
      <c r="B133" s="7"/>
      <c r="C133" s="9"/>
      <c r="D133" s="7"/>
      <c r="E133" s="8"/>
      <c r="F133" s="8"/>
      <c r="G133" s="8"/>
      <c r="H133" s="8"/>
    </row>
    <row r="134" spans="2:8">
      <c r="B134" s="7"/>
      <c r="C134" s="9"/>
      <c r="D134" s="7"/>
      <c r="E134" s="8"/>
      <c r="F134" s="8"/>
      <c r="G134" s="8"/>
      <c r="H134" s="8"/>
    </row>
    <row r="135" spans="2:8">
      <c r="B135" s="7"/>
      <c r="C135" s="9"/>
      <c r="D135" s="7"/>
      <c r="E135" s="8"/>
      <c r="F135" s="8"/>
      <c r="G135" s="8"/>
      <c r="H135" s="8"/>
    </row>
    <row r="136" spans="2:8">
      <c r="B136" s="7"/>
      <c r="C136" s="9"/>
      <c r="D136" s="7"/>
      <c r="E136" s="8"/>
      <c r="F136" s="8"/>
      <c r="G136" s="8"/>
      <c r="H136" s="8"/>
    </row>
    <row r="137" spans="2:8">
      <c r="B137" s="7"/>
      <c r="C137" s="9"/>
      <c r="D137" s="7"/>
      <c r="E137" s="8"/>
      <c r="F137" s="8"/>
      <c r="G137" s="8"/>
      <c r="H137" s="8"/>
    </row>
    <row r="138" spans="2:8">
      <c r="B138" s="7"/>
      <c r="C138" s="9"/>
      <c r="D138" s="7"/>
      <c r="E138" s="8"/>
      <c r="F138" s="8"/>
      <c r="G138" s="8"/>
      <c r="H138" s="8"/>
    </row>
    <row r="139" spans="2:8">
      <c r="B139" s="7"/>
      <c r="C139" s="9"/>
      <c r="D139" s="7"/>
      <c r="E139" s="8"/>
      <c r="F139" s="8"/>
      <c r="G139" s="8"/>
      <c r="H139" s="8"/>
    </row>
    <row r="140" spans="2:8">
      <c r="B140" s="7"/>
      <c r="C140" s="9"/>
      <c r="D140" s="7"/>
      <c r="E140" s="8"/>
      <c r="F140" s="8"/>
      <c r="G140" s="8"/>
      <c r="H140" s="8"/>
    </row>
    <row r="141" spans="2:8">
      <c r="B141" s="7"/>
      <c r="C141" s="9"/>
      <c r="D141" s="7"/>
      <c r="E141" s="8"/>
      <c r="F141" s="8"/>
      <c r="G141" s="8"/>
      <c r="H141" s="8"/>
    </row>
    <row r="142" spans="2:8">
      <c r="B142" s="7"/>
      <c r="C142" s="9"/>
      <c r="D142" s="7"/>
      <c r="E142" s="8"/>
      <c r="F142" s="8"/>
      <c r="G142" s="8"/>
      <c r="H142" s="8"/>
    </row>
    <row r="143" spans="2:8">
      <c r="B143" s="7"/>
      <c r="C143" s="9"/>
      <c r="D143" s="7"/>
      <c r="E143" s="8"/>
      <c r="F143" s="8"/>
      <c r="G143" s="8"/>
      <c r="H143" s="8"/>
    </row>
    <row r="144" spans="2:8">
      <c r="B144" s="7"/>
      <c r="C144" s="9"/>
      <c r="D144" s="7"/>
      <c r="E144" s="8"/>
      <c r="F144" s="8"/>
      <c r="G144" s="8"/>
      <c r="H144" s="8"/>
    </row>
    <row r="145" spans="2:8">
      <c r="B145" s="7"/>
      <c r="C145" s="9"/>
      <c r="D145" s="7"/>
      <c r="E145" s="8"/>
      <c r="F145" s="8"/>
      <c r="G145" s="8"/>
      <c r="H145" s="8"/>
    </row>
    <row r="146" spans="2:8">
      <c r="B146" s="7"/>
      <c r="C146" s="9"/>
      <c r="D146" s="7"/>
      <c r="E146" s="8"/>
      <c r="F146" s="8"/>
      <c r="G146" s="8"/>
      <c r="H146" s="8"/>
    </row>
    <row r="147" spans="2:8">
      <c r="B147" s="7"/>
      <c r="C147" s="9"/>
      <c r="D147" s="7"/>
      <c r="E147" s="8"/>
      <c r="F147" s="8"/>
      <c r="G147" s="8"/>
      <c r="H147" s="8"/>
    </row>
    <row r="148" spans="2:8">
      <c r="B148" s="7"/>
      <c r="C148" s="9"/>
      <c r="D148" s="7"/>
      <c r="E148" s="8"/>
      <c r="F148" s="8"/>
      <c r="G148" s="8"/>
      <c r="H148" s="8"/>
    </row>
    <row r="149" spans="2:8">
      <c r="B149" s="7"/>
      <c r="C149" s="9"/>
      <c r="D149" s="7"/>
      <c r="E149" s="8"/>
      <c r="F149" s="8"/>
      <c r="G149" s="8"/>
      <c r="H149" s="8"/>
    </row>
    <row r="150" spans="2:8">
      <c r="B150" s="7"/>
      <c r="C150" s="9"/>
      <c r="D150" s="7"/>
      <c r="E150" s="8"/>
      <c r="F150" s="8"/>
      <c r="G150" s="8"/>
      <c r="H150" s="8"/>
    </row>
    <row r="151" spans="2:8">
      <c r="B151" s="7"/>
      <c r="C151" s="9"/>
      <c r="D151" s="7"/>
      <c r="E151" s="8"/>
      <c r="F151" s="8"/>
      <c r="G151" s="8"/>
      <c r="H151" s="8"/>
    </row>
    <row r="152" spans="2:8">
      <c r="B152" s="7"/>
      <c r="C152" s="9"/>
      <c r="D152" s="7"/>
      <c r="E152" s="8"/>
      <c r="F152" s="8"/>
      <c r="G152" s="8"/>
      <c r="H152" s="8"/>
    </row>
    <row r="153" spans="2:8">
      <c r="B153" s="7"/>
      <c r="C153" s="9"/>
      <c r="D153" s="7"/>
      <c r="E153" s="8"/>
      <c r="F153" s="8"/>
      <c r="G153" s="8"/>
      <c r="H153" s="8"/>
    </row>
    <row r="154" spans="2:8">
      <c r="B154" s="7"/>
      <c r="C154" s="9"/>
      <c r="D154" s="7"/>
      <c r="E154" s="8"/>
      <c r="F154" s="8"/>
      <c r="G154" s="8"/>
      <c r="H154" s="8"/>
    </row>
    <row r="155" spans="2:8">
      <c r="B155" s="7"/>
      <c r="C155" s="9"/>
      <c r="D155" s="7"/>
      <c r="E155" s="8"/>
      <c r="F155" s="8"/>
      <c r="G155" s="8"/>
      <c r="H155" s="8"/>
    </row>
    <row r="156" spans="2:8">
      <c r="B156" s="7"/>
      <c r="C156" s="9"/>
      <c r="D156" s="7"/>
      <c r="E156" s="8"/>
      <c r="F156" s="8"/>
      <c r="G156" s="8"/>
      <c r="H156" s="8"/>
    </row>
    <row r="157" spans="2:8">
      <c r="B157" s="7"/>
      <c r="C157" s="9"/>
      <c r="D157" s="7"/>
      <c r="E157" s="8"/>
      <c r="F157" s="8"/>
      <c r="G157" s="8"/>
      <c r="H157" s="8"/>
    </row>
    <row r="158" spans="2:8">
      <c r="B158" s="7"/>
      <c r="C158" s="9"/>
      <c r="D158" s="7"/>
      <c r="E158" s="8"/>
      <c r="F158" s="8"/>
      <c r="G158" s="8"/>
      <c r="H158" s="8"/>
    </row>
    <row r="159" spans="2:8">
      <c r="B159" s="7"/>
      <c r="C159" s="9"/>
      <c r="D159" s="7"/>
      <c r="E159" s="8"/>
      <c r="F159" s="8"/>
      <c r="G159" s="8"/>
      <c r="H159" s="8"/>
    </row>
    <row r="160" spans="2:8">
      <c r="B160" s="7"/>
      <c r="C160" s="9"/>
      <c r="D160" s="7"/>
      <c r="E160" s="8"/>
      <c r="F160" s="8"/>
      <c r="G160" s="8"/>
      <c r="H160" s="8"/>
    </row>
    <row r="161" spans="2:8">
      <c r="B161" s="7"/>
      <c r="C161" s="9"/>
      <c r="D161" s="7"/>
      <c r="E161" s="8"/>
      <c r="F161" s="8"/>
      <c r="G161" s="8"/>
      <c r="H161" s="8"/>
    </row>
    <row r="162" spans="2:8">
      <c r="B162" s="7"/>
      <c r="C162" s="9"/>
      <c r="D162" s="7"/>
      <c r="E162" s="8"/>
      <c r="F162" s="8"/>
      <c r="G162" s="8"/>
      <c r="H162" s="8"/>
    </row>
    <row r="163" spans="2:8">
      <c r="B163" s="7"/>
      <c r="C163" s="9"/>
      <c r="D163" s="7"/>
      <c r="E163" s="8"/>
      <c r="F163" s="8"/>
      <c r="G163" s="8"/>
      <c r="H163" s="8"/>
    </row>
    <row r="164" spans="2:8">
      <c r="B164" s="7"/>
      <c r="C164" s="9"/>
      <c r="D164" s="7"/>
      <c r="E164" s="8"/>
      <c r="F164" s="8"/>
      <c r="G164" s="8"/>
      <c r="H164" s="8"/>
    </row>
    <row r="165" spans="2:8">
      <c r="B165" s="7"/>
      <c r="C165" s="9"/>
      <c r="D165" s="7"/>
      <c r="E165" s="8"/>
      <c r="F165" s="8"/>
      <c r="G165" s="8"/>
      <c r="H165" s="8"/>
    </row>
    <row r="166" spans="2:8">
      <c r="B166" s="7"/>
      <c r="C166" s="9"/>
      <c r="D166" s="7"/>
      <c r="E166" s="8"/>
      <c r="F166" s="8"/>
      <c r="G166" s="8"/>
      <c r="H166" s="8"/>
    </row>
    <row r="167" spans="2:8">
      <c r="B167" s="7"/>
      <c r="C167" s="9"/>
      <c r="D167" s="7"/>
      <c r="E167" s="8"/>
      <c r="F167" s="8"/>
      <c r="G167" s="8"/>
      <c r="H167" s="8"/>
    </row>
    <row r="168" spans="2:8">
      <c r="B168" s="7"/>
      <c r="C168" s="9"/>
      <c r="D168" s="7"/>
      <c r="E168" s="8"/>
      <c r="F168" s="8"/>
      <c r="G168" s="8"/>
      <c r="H168" s="8"/>
    </row>
    <row r="169" spans="2:8">
      <c r="B169" s="7"/>
      <c r="C169" s="9"/>
      <c r="D169" s="7"/>
      <c r="E169" s="8"/>
      <c r="F169" s="8"/>
      <c r="G169" s="8"/>
      <c r="H169" s="8"/>
    </row>
    <row r="170" spans="2:8">
      <c r="B170" s="7"/>
      <c r="C170" s="9"/>
      <c r="D170" s="7"/>
      <c r="E170" s="8"/>
      <c r="F170" s="8"/>
      <c r="G170" s="8"/>
      <c r="H170" s="8"/>
    </row>
    <row r="171" spans="2:8">
      <c r="B171" s="7"/>
      <c r="C171" s="3"/>
      <c r="E171" s="4"/>
      <c r="F171" s="4"/>
      <c r="G171" s="4"/>
      <c r="H171" s="4"/>
    </row>
    <row r="172" spans="2:8">
      <c r="C172" s="3"/>
      <c r="E172" s="4"/>
      <c r="F172" s="4"/>
      <c r="G172" s="4"/>
      <c r="H172" s="4"/>
    </row>
    <row r="173" spans="2:8">
      <c r="C173" s="3"/>
      <c r="E173" s="4"/>
      <c r="F173" s="4"/>
      <c r="G173" s="4"/>
      <c r="H173" s="4"/>
    </row>
    <row r="174" spans="2:8">
      <c r="C174" s="3"/>
      <c r="E174" s="4"/>
      <c r="F174" s="4"/>
      <c r="G174" s="4"/>
      <c r="H174" s="4"/>
    </row>
    <row r="175" spans="2:8">
      <c r="C175" s="3"/>
      <c r="E175" s="4"/>
      <c r="F175" s="4"/>
      <c r="G175" s="4"/>
      <c r="H175" s="4"/>
    </row>
    <row r="176" spans="2:8">
      <c r="C176" s="3"/>
      <c r="E176" s="4"/>
      <c r="F176" s="4"/>
      <c r="G176" s="4"/>
      <c r="H176" s="4"/>
    </row>
    <row r="177" spans="3:8">
      <c r="C177" s="3"/>
      <c r="E177" s="4"/>
      <c r="F177" s="4"/>
      <c r="G177" s="4"/>
      <c r="H177" s="4"/>
    </row>
    <row r="178" spans="3:8">
      <c r="C178" s="3"/>
      <c r="E178" s="4"/>
      <c r="F178" s="4"/>
      <c r="G178" s="4"/>
      <c r="H178" s="4"/>
    </row>
    <row r="179" spans="3:8">
      <c r="C179" s="3"/>
      <c r="E179" s="4"/>
      <c r="F179" s="4"/>
      <c r="G179" s="4"/>
      <c r="H179" s="4"/>
    </row>
    <row r="180" spans="3:8">
      <c r="C180" s="3"/>
      <c r="E180" s="4"/>
      <c r="F180" s="4"/>
      <c r="G180" s="4"/>
      <c r="H180" s="4"/>
    </row>
    <row r="181" spans="3:8">
      <c r="C181" s="3"/>
      <c r="E181" s="4"/>
      <c r="F181" s="4"/>
      <c r="G181" s="4"/>
      <c r="H181" s="4"/>
    </row>
    <row r="182" spans="3:8">
      <c r="C182" s="3"/>
      <c r="E182" s="4"/>
      <c r="F182" s="4"/>
      <c r="G182" s="4"/>
      <c r="H182" s="4"/>
    </row>
    <row r="183" spans="3:8">
      <c r="C183" s="3"/>
      <c r="E183" s="4"/>
      <c r="F183" s="4"/>
      <c r="G183" s="4"/>
      <c r="H183" s="4"/>
    </row>
    <row r="184" spans="3:8">
      <c r="C184" s="3"/>
      <c r="E184" s="4"/>
      <c r="F184" s="4"/>
      <c r="G184" s="4"/>
      <c r="H184" s="4"/>
    </row>
    <row r="185" spans="3:8">
      <c r="C185" s="3"/>
      <c r="E185" s="4"/>
      <c r="F185" s="4"/>
      <c r="G185" s="4"/>
      <c r="H185" s="4"/>
    </row>
    <row r="186" spans="3:8">
      <c r="C186" s="3"/>
      <c r="E186" s="4"/>
      <c r="F186" s="4"/>
      <c r="G186" s="4"/>
      <c r="H186" s="4"/>
    </row>
    <row r="187" spans="3:8">
      <c r="C187" s="3"/>
      <c r="E187" s="4"/>
      <c r="F187" s="4"/>
      <c r="G187" s="4"/>
      <c r="H187" s="4"/>
    </row>
    <row r="188" spans="3:8">
      <c r="C188" s="3"/>
      <c r="E188" s="4"/>
      <c r="F188" s="4"/>
      <c r="G188" s="4"/>
      <c r="H188" s="4"/>
    </row>
    <row r="189" spans="3:8">
      <c r="C189" s="3"/>
      <c r="E189" s="4"/>
      <c r="F189" s="4"/>
      <c r="G189" s="4"/>
      <c r="H189" s="4"/>
    </row>
    <row r="190" spans="3:8">
      <c r="C190" s="3"/>
      <c r="E190" s="4"/>
      <c r="F190" s="4"/>
      <c r="G190" s="4"/>
      <c r="H190" s="4"/>
    </row>
    <row r="191" spans="3:8">
      <c r="C191" s="3"/>
      <c r="E191" s="4"/>
      <c r="F191" s="4"/>
      <c r="G191" s="4"/>
      <c r="H191" s="4"/>
    </row>
    <row r="192" spans="3:8">
      <c r="C192" s="3"/>
      <c r="E192" s="4"/>
      <c r="F192" s="4"/>
      <c r="G192" s="4"/>
      <c r="H192" s="4"/>
    </row>
    <row r="193" spans="3:8">
      <c r="C193" s="3"/>
      <c r="E193" s="4"/>
      <c r="F193" s="4"/>
      <c r="G193" s="4"/>
      <c r="H193" s="4"/>
    </row>
    <row r="194" spans="3:8">
      <c r="C194" s="3"/>
      <c r="E194" s="4"/>
      <c r="F194" s="4"/>
      <c r="G194" s="4"/>
      <c r="H194" s="4"/>
    </row>
    <row r="195" spans="3:8">
      <c r="C195" s="3"/>
      <c r="E195" s="4"/>
      <c r="F195" s="4"/>
      <c r="G195" s="4"/>
      <c r="H195" s="4"/>
    </row>
    <row r="196" spans="3:8">
      <c r="C196" s="3"/>
      <c r="E196" s="4"/>
      <c r="F196" s="4"/>
      <c r="G196" s="4"/>
      <c r="H196" s="4"/>
    </row>
    <row r="197" spans="3:8">
      <c r="C197" s="3"/>
      <c r="E197" s="4"/>
      <c r="F197" s="4"/>
      <c r="G197" s="4"/>
      <c r="H197" s="4"/>
    </row>
    <row r="198" spans="3:8">
      <c r="C198" s="3"/>
      <c r="E198" s="4"/>
      <c r="F198" s="4"/>
      <c r="G198" s="4"/>
      <c r="H198" s="4"/>
    </row>
    <row r="199" spans="3:8">
      <c r="C199" s="3"/>
      <c r="E199" s="4"/>
      <c r="F199" s="4"/>
      <c r="G199" s="4"/>
      <c r="H199" s="4"/>
    </row>
    <row r="200" spans="3:8">
      <c r="C200" s="3"/>
      <c r="E200" s="4"/>
      <c r="F200" s="4"/>
      <c r="G200" s="4"/>
      <c r="H200" s="4"/>
    </row>
    <row r="201" spans="3:8">
      <c r="E201" s="4"/>
      <c r="F201" s="4"/>
      <c r="G201" s="4"/>
      <c r="H201" s="4"/>
    </row>
    <row r="202" spans="3:8">
      <c r="E202" s="4"/>
      <c r="F202" s="4"/>
      <c r="G202" s="4"/>
      <c r="H202" s="4"/>
    </row>
    <row r="203" spans="3:8">
      <c r="E203" s="4"/>
      <c r="F203" s="4"/>
      <c r="G203" s="4"/>
      <c r="H203" s="4"/>
    </row>
    <row r="204" spans="3:8">
      <c r="E204" s="4"/>
      <c r="F204" s="4"/>
      <c r="G204" s="4"/>
      <c r="H204" s="4"/>
    </row>
    <row r="205" spans="3:8">
      <c r="E205" s="4"/>
      <c r="F205" s="4"/>
      <c r="G205" s="4"/>
      <c r="H205" s="4"/>
    </row>
    <row r="206" spans="3:8">
      <c r="E206" s="4"/>
      <c r="F206" s="4"/>
      <c r="G206" s="4"/>
      <c r="H206" s="4"/>
    </row>
  </sheetData>
  <mergeCells count="46">
    <mergeCell ref="J108:L108"/>
    <mergeCell ref="M108:N108"/>
    <mergeCell ref="J109:L109"/>
    <mergeCell ref="M109:N109"/>
    <mergeCell ref="J106:L106"/>
    <mergeCell ref="M106:N106"/>
    <mergeCell ref="J107:L107"/>
    <mergeCell ref="M107:N107"/>
    <mergeCell ref="J104:L104"/>
    <mergeCell ref="M104:N104"/>
    <mergeCell ref="J105:L105"/>
    <mergeCell ref="M105:N105"/>
    <mergeCell ref="J102:L102"/>
    <mergeCell ref="M102:N102"/>
    <mergeCell ref="J103:L103"/>
    <mergeCell ref="M103:N103"/>
    <mergeCell ref="B98:H98"/>
    <mergeCell ref="J100:L100"/>
    <mergeCell ref="M100:N100"/>
    <mergeCell ref="J101:L101"/>
    <mergeCell ref="M101:N101"/>
    <mergeCell ref="D2:H2"/>
    <mergeCell ref="B3:H4"/>
    <mergeCell ref="B6:B7"/>
    <mergeCell ref="F6:G6"/>
    <mergeCell ref="B2:C2"/>
    <mergeCell ref="H6:H7"/>
    <mergeCell ref="E6:E7"/>
    <mergeCell ref="D6:D7"/>
    <mergeCell ref="C6:C7"/>
    <mergeCell ref="C79:H79"/>
    <mergeCell ref="C80:H80"/>
    <mergeCell ref="D123:E123"/>
    <mergeCell ref="F123:G123"/>
    <mergeCell ref="B9:G9"/>
    <mergeCell ref="B12:G12"/>
    <mergeCell ref="B15:G15"/>
    <mergeCell ref="C78:H78"/>
    <mergeCell ref="B57:G57"/>
    <mergeCell ref="B61:G61"/>
    <mergeCell ref="B17:G17"/>
    <mergeCell ref="B38:G38"/>
    <mergeCell ref="B24:G24"/>
    <mergeCell ref="B52:G52"/>
    <mergeCell ref="B30:G30"/>
    <mergeCell ref="B110:H110"/>
  </mergeCells>
  <phoneticPr fontId="8" type="noConversion"/>
  <printOptions horizontalCentered="1"/>
  <pageMargins left="0.143700787" right="0.143700787" top="0.30118110199999998" bottom="5.1181101999999999E-2" header="0.31496062992126" footer="0.31496062992126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76"/>
  <sheetViews>
    <sheetView topLeftCell="A19" workbookViewId="0">
      <selection activeCell="G37" sqref="G37"/>
    </sheetView>
  </sheetViews>
  <sheetFormatPr defaultRowHeight="14.5"/>
  <cols>
    <col min="4" max="4" width="47.81640625" customWidth="1"/>
    <col min="6" max="6" width="11.453125" bestFit="1" customWidth="1"/>
    <col min="7" max="7" width="9.1796875" style="22"/>
  </cols>
  <sheetData>
    <row r="3" spans="1:8">
      <c r="A3" t="s">
        <v>54</v>
      </c>
      <c r="B3">
        <v>208</v>
      </c>
      <c r="D3" s="19" t="s">
        <v>43</v>
      </c>
      <c r="E3" s="20" t="s">
        <v>44</v>
      </c>
      <c r="F3" s="20">
        <f>101.5/100</f>
        <v>1.0149999999999999</v>
      </c>
      <c r="G3" s="21">
        <v>44000</v>
      </c>
      <c r="H3" s="21">
        <f>+F3*G3</f>
        <v>44659.999999999993</v>
      </c>
    </row>
    <row r="4" spans="1:8">
      <c r="B4">
        <v>6000</v>
      </c>
      <c r="D4" s="19" t="s">
        <v>45</v>
      </c>
      <c r="E4" s="20" t="s">
        <v>46</v>
      </c>
      <c r="F4" s="20">
        <f>88.2/100</f>
        <v>0.88200000000000001</v>
      </c>
      <c r="G4" s="21">
        <v>170</v>
      </c>
      <c r="H4" s="21">
        <f t="shared" ref="H4:H8" si="0">+F4*G4</f>
        <v>149.94</v>
      </c>
    </row>
    <row r="5" spans="1:8" ht="26">
      <c r="B5">
        <v>9000</v>
      </c>
      <c r="D5" s="19" t="s">
        <v>47</v>
      </c>
      <c r="E5" s="20" t="s">
        <v>48</v>
      </c>
      <c r="F5" s="20">
        <f>130/100</f>
        <v>1.3</v>
      </c>
      <c r="G5" s="21">
        <v>1400</v>
      </c>
      <c r="H5" s="21">
        <f t="shared" si="0"/>
        <v>1820</v>
      </c>
    </row>
    <row r="6" spans="1:8">
      <c r="B6">
        <f>+B3*B4+B3*B5</f>
        <v>3120000</v>
      </c>
      <c r="D6" s="19" t="s">
        <v>49</v>
      </c>
      <c r="E6" s="20" t="s">
        <v>48</v>
      </c>
      <c r="F6" s="20">
        <f>0.098*1000/100</f>
        <v>0.98</v>
      </c>
      <c r="G6" s="21">
        <v>700</v>
      </c>
      <c r="H6" s="21">
        <f t="shared" si="0"/>
        <v>686</v>
      </c>
    </row>
    <row r="7" spans="1:8">
      <c r="B7">
        <v>99.8</v>
      </c>
      <c r="D7" s="19" t="s">
        <v>50</v>
      </c>
      <c r="E7" s="20" t="s">
        <v>48</v>
      </c>
      <c r="F7" s="20">
        <f>0.0303*1000/100</f>
        <v>0.30299999999999999</v>
      </c>
      <c r="G7" s="21">
        <v>600</v>
      </c>
      <c r="H7" s="21">
        <f t="shared" si="0"/>
        <v>181.79999999999998</v>
      </c>
    </row>
    <row r="8" spans="1:8" ht="39">
      <c r="B8">
        <f>+B6/B7</f>
        <v>31262.525050100201</v>
      </c>
      <c r="D8" s="19" t="s">
        <v>51</v>
      </c>
      <c r="E8" s="20" t="s">
        <v>44</v>
      </c>
      <c r="F8" s="20">
        <f>(0.14+0.47)/100</f>
        <v>6.0999999999999995E-3</v>
      </c>
      <c r="G8" s="21">
        <v>140000</v>
      </c>
      <c r="H8" s="21">
        <f t="shared" si="0"/>
        <v>853.99999999999989</v>
      </c>
    </row>
    <row r="9" spans="1:8">
      <c r="D9" s="19" t="s">
        <v>52</v>
      </c>
      <c r="E9" s="20" t="s">
        <v>46</v>
      </c>
      <c r="F9" s="20">
        <f>1/0.8/0.6*2*1.17</f>
        <v>4.875</v>
      </c>
      <c r="G9" s="21">
        <f>((32000/(1.2*2.4)/1.2)/10)</f>
        <v>925.92592592592587</v>
      </c>
      <c r="H9" s="21">
        <f>+F9*G9</f>
        <v>4513.8888888888887</v>
      </c>
    </row>
    <row r="10" spans="1:8">
      <c r="H10" s="21">
        <f>SUM(H3:H9)</f>
        <v>52865.628888888888</v>
      </c>
    </row>
    <row r="12" spans="1:8">
      <c r="A12" t="s">
        <v>53</v>
      </c>
      <c r="B12">
        <v>9.25</v>
      </c>
      <c r="D12" s="15" t="s">
        <v>43</v>
      </c>
      <c r="E12" s="16" t="s">
        <v>44</v>
      </c>
      <c r="F12" s="16">
        <f>101.5/100</f>
        <v>1.0149999999999999</v>
      </c>
      <c r="G12" s="21">
        <v>44000</v>
      </c>
      <c r="H12" s="21">
        <f>+F12*G12</f>
        <v>44659.999999999993</v>
      </c>
    </row>
    <row r="13" spans="1:8" ht="26">
      <c r="A13" t="s">
        <v>54</v>
      </c>
      <c r="B13">
        <f>9.25/0.4/0.4</f>
        <v>57.8125</v>
      </c>
      <c r="D13" s="17" t="s">
        <v>47</v>
      </c>
      <c r="E13" s="18" t="s">
        <v>48</v>
      </c>
      <c r="F13" s="18">
        <f>150/100</f>
        <v>1.5</v>
      </c>
      <c r="G13" s="21">
        <v>1400</v>
      </c>
      <c r="H13" s="21">
        <f t="shared" ref="H13:H15" si="1">+F13*G13</f>
        <v>2100</v>
      </c>
    </row>
    <row r="14" spans="1:8">
      <c r="B14">
        <v>6000</v>
      </c>
      <c r="D14" s="17" t="s">
        <v>49</v>
      </c>
      <c r="E14" s="18" t="s">
        <v>48</v>
      </c>
      <c r="F14" s="18">
        <f>0.045*1000/100</f>
        <v>0.45</v>
      </c>
      <c r="G14" s="21">
        <v>700</v>
      </c>
      <c r="H14" s="21">
        <f t="shared" si="1"/>
        <v>315</v>
      </c>
    </row>
    <row r="15" spans="1:8" ht="39">
      <c r="B15">
        <f>+B13*B14</f>
        <v>346875</v>
      </c>
      <c r="D15" s="17" t="s">
        <v>51</v>
      </c>
      <c r="E15" s="18" t="s">
        <v>44</v>
      </c>
      <c r="F15" s="18">
        <f>(0.25+1.7)/100</f>
        <v>1.95E-2</v>
      </c>
      <c r="G15" s="21">
        <v>140000</v>
      </c>
      <c r="H15" s="21">
        <f t="shared" si="1"/>
        <v>2730</v>
      </c>
    </row>
    <row r="16" spans="1:8">
      <c r="B16">
        <f>+B15/B12</f>
        <v>37500</v>
      </c>
      <c r="D16" s="19" t="s">
        <v>52</v>
      </c>
      <c r="E16" s="20" t="s">
        <v>46</v>
      </c>
      <c r="F16" s="20">
        <f>1/0.4/0.4*1.6*1.17</f>
        <v>11.7</v>
      </c>
      <c r="G16" s="21">
        <f>((32000/(1.2*2.4)/1.2)/10)</f>
        <v>925.92592592592587</v>
      </c>
      <c r="H16" s="21">
        <f>+F16*G16</f>
        <v>10833.333333333332</v>
      </c>
    </row>
    <row r="17" spans="1:8">
      <c r="H17" s="22">
        <f>SUM(H12:H16)</f>
        <v>60638.333333333328</v>
      </c>
    </row>
    <row r="19" spans="1:8">
      <c r="A19">
        <v>2.34</v>
      </c>
      <c r="B19">
        <v>26.52</v>
      </c>
      <c r="D19" s="15" t="s">
        <v>43</v>
      </c>
      <c r="E19" s="16" t="s">
        <v>44</v>
      </c>
      <c r="F19" s="16">
        <f>101.5/100</f>
        <v>1.0149999999999999</v>
      </c>
      <c r="G19" s="21">
        <v>44000</v>
      </c>
      <c r="H19" s="21">
        <f>+F19*G19</f>
        <v>44659.999999999993</v>
      </c>
    </row>
    <row r="20" spans="1:8" ht="26">
      <c r="A20">
        <f>+A19/0.2/0.4</f>
        <v>29.249999999999996</v>
      </c>
      <c r="B20">
        <f>+B19/0.5/0.4</f>
        <v>132.6</v>
      </c>
      <c r="D20" s="17" t="s">
        <v>47</v>
      </c>
      <c r="E20" s="18" t="s">
        <v>48</v>
      </c>
      <c r="F20" s="18">
        <f>17/100</f>
        <v>0.17</v>
      </c>
      <c r="G20" s="21">
        <v>1400</v>
      </c>
      <c r="H20" s="21">
        <f t="shared" ref="H20:H24" si="2">+F20*G20</f>
        <v>238.00000000000003</v>
      </c>
    </row>
    <row r="21" spans="1:8">
      <c r="A21">
        <v>7000</v>
      </c>
      <c r="B21">
        <v>7000</v>
      </c>
      <c r="D21" s="17" t="s">
        <v>49</v>
      </c>
      <c r="E21" s="18" t="s">
        <v>48</v>
      </c>
      <c r="F21" s="18">
        <f>0.01*1000/100</f>
        <v>0.1</v>
      </c>
      <c r="G21" s="21">
        <v>700</v>
      </c>
      <c r="H21" s="21">
        <f t="shared" si="2"/>
        <v>70</v>
      </c>
    </row>
    <row r="22" spans="1:8">
      <c r="A22">
        <f>+A20*A21</f>
        <v>204749.99999999997</v>
      </c>
      <c r="B22">
        <f>+B20*B21</f>
        <v>928200</v>
      </c>
      <c r="D22" s="17" t="s">
        <v>55</v>
      </c>
      <c r="E22" s="18" t="s">
        <v>48</v>
      </c>
      <c r="F22" s="18">
        <f>0.047*1000/100</f>
        <v>0.47</v>
      </c>
      <c r="G22" s="21">
        <v>600</v>
      </c>
      <c r="H22" s="21">
        <f t="shared" si="2"/>
        <v>282</v>
      </c>
    </row>
    <row r="23" spans="1:8" ht="39">
      <c r="A23">
        <f>+A22/A19</f>
        <v>87500</v>
      </c>
      <c r="B23">
        <f>+B22/B19</f>
        <v>35000</v>
      </c>
      <c r="D23" s="17" t="s">
        <v>56</v>
      </c>
      <c r="E23" s="18" t="s">
        <v>44</v>
      </c>
      <c r="F23" s="18">
        <f>(1.81+0.51)/100</f>
        <v>2.3200000000000002E-2</v>
      </c>
      <c r="G23" s="21">
        <v>140000</v>
      </c>
      <c r="H23" s="21">
        <f t="shared" si="2"/>
        <v>3248.0000000000005</v>
      </c>
    </row>
    <row r="24" spans="1:8">
      <c r="D24" s="19" t="s">
        <v>52</v>
      </c>
      <c r="F24" s="20">
        <f>1/0.5/0.4*1.4*1.17</f>
        <v>8.19</v>
      </c>
      <c r="G24" s="21">
        <f>((32000/(1.2*2.4)/1.2)/10)</f>
        <v>925.92592592592587</v>
      </c>
      <c r="H24" s="21">
        <f t="shared" si="2"/>
        <v>7583.3333333333321</v>
      </c>
    </row>
    <row r="25" spans="1:8">
      <c r="H25" s="22">
        <f>SUM(H19:H24)</f>
        <v>56081.333333333328</v>
      </c>
    </row>
    <row r="27" spans="1:8">
      <c r="B27">
        <v>44.55</v>
      </c>
      <c r="D27" s="15" t="s">
        <v>43</v>
      </c>
      <c r="E27" s="16" t="s">
        <v>44</v>
      </c>
      <c r="F27" s="16">
        <f>101.5/100</f>
        <v>1.0149999999999999</v>
      </c>
      <c r="G27" s="21">
        <v>44000</v>
      </c>
      <c r="H27" s="21">
        <f>+F27*G27</f>
        <v>44659.999999999993</v>
      </c>
    </row>
    <row r="28" spans="1:8" ht="39">
      <c r="B28">
        <v>0.15</v>
      </c>
      <c r="D28" s="17" t="s">
        <v>57</v>
      </c>
      <c r="E28" s="18" t="s">
        <v>48</v>
      </c>
      <c r="F28" s="18">
        <f>260/100</f>
        <v>2.6</v>
      </c>
      <c r="G28" s="21">
        <v>1400</v>
      </c>
      <c r="H28" s="21">
        <f t="shared" ref="H28:H32" si="3">+F28*G28</f>
        <v>3640</v>
      </c>
    </row>
    <row r="29" spans="1:8">
      <c r="B29">
        <f>+B27/B28</f>
        <v>297</v>
      </c>
      <c r="D29" s="17" t="s">
        <v>49</v>
      </c>
      <c r="E29" s="18" t="s">
        <v>48</v>
      </c>
      <c r="F29" s="18">
        <f>0.116*1000/100</f>
        <v>1.1599999999999999</v>
      </c>
      <c r="G29" s="21">
        <v>700</v>
      </c>
      <c r="H29" s="21">
        <f t="shared" si="3"/>
        <v>812</v>
      </c>
    </row>
    <row r="30" spans="1:8">
      <c r="B30">
        <v>8000</v>
      </c>
      <c r="D30" s="17" t="s">
        <v>50</v>
      </c>
      <c r="E30" s="18" t="s">
        <v>48</v>
      </c>
      <c r="F30" s="18">
        <f>0.037*1000/100</f>
        <v>0.37</v>
      </c>
      <c r="G30" s="21">
        <v>600</v>
      </c>
      <c r="H30" s="21">
        <f t="shared" si="3"/>
        <v>222</v>
      </c>
    </row>
    <row r="31" spans="1:8" ht="39">
      <c r="B31">
        <f>+B29*B30</f>
        <v>2376000</v>
      </c>
      <c r="D31" s="17" t="s">
        <v>58</v>
      </c>
      <c r="E31" s="18" t="s">
        <v>44</v>
      </c>
      <c r="F31" s="18">
        <f>(4.1+0.65+0.88+3.53)/100</f>
        <v>9.1600000000000001E-2</v>
      </c>
      <c r="G31" s="21">
        <v>140000</v>
      </c>
      <c r="H31" s="21">
        <f t="shared" si="3"/>
        <v>12824</v>
      </c>
    </row>
    <row r="32" spans="1:8">
      <c r="B32">
        <f>+B31/B27</f>
        <v>53333.333333333336</v>
      </c>
      <c r="D32" s="17" t="s">
        <v>52</v>
      </c>
      <c r="E32" s="18" t="s">
        <v>46</v>
      </c>
      <c r="F32" s="18">
        <f>1/0.15*1.25</f>
        <v>8.3333333333333339</v>
      </c>
      <c r="G32" s="21">
        <f>((32000/(1.2*2.4)/1.2)/10)</f>
        <v>925.92592592592587</v>
      </c>
      <c r="H32" s="21">
        <f t="shared" si="3"/>
        <v>7716.0493827160499</v>
      </c>
    </row>
    <row r="33" spans="4:8">
      <c r="H33" s="22">
        <f>SUM(H27:H32)</f>
        <v>69874.049382716039</v>
      </c>
    </row>
    <row r="36" spans="4:8">
      <c r="D36" s="17" t="s">
        <v>59</v>
      </c>
      <c r="E36" s="18" t="s">
        <v>46</v>
      </c>
      <c r="F36" s="18">
        <v>13</v>
      </c>
      <c r="G36" s="22">
        <v>200</v>
      </c>
      <c r="H36">
        <f>+F36*G36</f>
        <v>2600</v>
      </c>
    </row>
    <row r="37" spans="4:8" ht="26">
      <c r="D37" s="17" t="s">
        <v>60</v>
      </c>
      <c r="E37" s="18" t="s">
        <v>44</v>
      </c>
      <c r="F37" s="18">
        <f>1.1/100</f>
        <v>1.1000000000000001E-2</v>
      </c>
      <c r="G37" s="22">
        <v>39000</v>
      </c>
      <c r="H37">
        <f t="shared" ref="H37:H38" si="4">+F37*G37</f>
        <v>429.00000000000006</v>
      </c>
    </row>
    <row r="38" spans="4:8">
      <c r="D38" t="s">
        <v>61</v>
      </c>
      <c r="F38">
        <f>23*1.015/460</f>
        <v>5.0749999999999997E-2</v>
      </c>
      <c r="G38" s="22">
        <v>44000</v>
      </c>
      <c r="H38">
        <f t="shared" si="4"/>
        <v>2233</v>
      </c>
    </row>
    <row r="39" spans="4:8">
      <c r="H39">
        <f>SUM(H36:H38)</f>
        <v>5262</v>
      </c>
    </row>
    <row r="42" spans="4:8">
      <c r="D42" t="s">
        <v>62</v>
      </c>
      <c r="E42" t="s">
        <v>63</v>
      </c>
      <c r="F42">
        <v>1.02</v>
      </c>
      <c r="G42" s="22">
        <v>40000</v>
      </c>
      <c r="H42">
        <f>+F42*G42</f>
        <v>40800</v>
      </c>
    </row>
    <row r="43" spans="4:8">
      <c r="D43" t="s">
        <v>64</v>
      </c>
      <c r="E43" t="s">
        <v>65</v>
      </c>
      <c r="F43">
        <v>165</v>
      </c>
      <c r="G43" s="22">
        <v>46</v>
      </c>
      <c r="H43">
        <f>+F43*G43</f>
        <v>7590</v>
      </c>
    </row>
    <row r="44" spans="4:8">
      <c r="H44">
        <f>SUM(H42:H43)</f>
        <v>48390</v>
      </c>
    </row>
    <row r="46" spans="4:8">
      <c r="D46" s="23" t="s">
        <v>66</v>
      </c>
      <c r="E46" t="s">
        <v>53</v>
      </c>
      <c r="F46">
        <f>(2.04+0.51+0.51)/100</f>
        <v>3.0599999999999995E-2</v>
      </c>
      <c r="G46" s="22">
        <v>39000</v>
      </c>
      <c r="H46">
        <f>+F46*G46</f>
        <v>1193.3999999999999</v>
      </c>
    </row>
    <row r="47" spans="4:8">
      <c r="D47" s="23" t="s">
        <v>67</v>
      </c>
      <c r="E47" t="s">
        <v>68</v>
      </c>
      <c r="F47">
        <v>1.05</v>
      </c>
      <c r="G47" s="22">
        <v>985</v>
      </c>
      <c r="H47">
        <f>+F47*G47</f>
        <v>1034.25</v>
      </c>
    </row>
    <row r="48" spans="4:8">
      <c r="H48">
        <f>SUM(H46:H47)</f>
        <v>2227.6499999999996</v>
      </c>
    </row>
    <row r="50" spans="4:8">
      <c r="D50" t="s">
        <v>69</v>
      </c>
      <c r="E50" t="s">
        <v>3</v>
      </c>
      <c r="F50">
        <f>1.15*2</f>
        <v>2.2999999999999998</v>
      </c>
      <c r="G50" s="22">
        <v>1064</v>
      </c>
      <c r="H50">
        <f>+F50*G50</f>
        <v>2447.1999999999998</v>
      </c>
    </row>
    <row r="51" spans="4:8">
      <c r="D51" t="s">
        <v>70</v>
      </c>
      <c r="E51" t="s">
        <v>65</v>
      </c>
      <c r="F51">
        <v>0.35</v>
      </c>
      <c r="G51" s="22">
        <v>1035</v>
      </c>
      <c r="H51">
        <f>+F51*G51</f>
        <v>362.25</v>
      </c>
    </row>
    <row r="52" spans="4:8">
      <c r="H52">
        <f>SUM(H50:H51)</f>
        <v>2809.45</v>
      </c>
    </row>
    <row r="54" spans="4:8">
      <c r="D54" t="s">
        <v>71</v>
      </c>
      <c r="E54" t="s">
        <v>3</v>
      </c>
      <c r="F54">
        <v>1.1499999999999999</v>
      </c>
      <c r="G54" s="22">
        <v>7000</v>
      </c>
      <c r="H54">
        <f>+F54*G54</f>
        <v>8049.9999999999991</v>
      </c>
    </row>
    <row r="55" spans="4:8">
      <c r="D55" t="s">
        <v>72</v>
      </c>
      <c r="E55" t="s">
        <v>4</v>
      </c>
      <c r="F55">
        <f>(2.04+0.51+0.51+0.51+0.51+0.51+0.51+0.51+0.51+0.51+0.51+0.51+0.51+0.51+0.51)/100</f>
        <v>9.1799999999999979E-2</v>
      </c>
      <c r="G55" s="22">
        <v>39000</v>
      </c>
      <c r="H55">
        <f t="shared" ref="H55:H56" si="5">+F55*G55</f>
        <v>3580.1999999999994</v>
      </c>
    </row>
    <row r="56" spans="4:8">
      <c r="D56" t="s">
        <v>73</v>
      </c>
      <c r="E56" t="s">
        <v>3</v>
      </c>
      <c r="F56">
        <v>1.05</v>
      </c>
      <c r="G56" s="22">
        <v>985</v>
      </c>
      <c r="H56">
        <f t="shared" si="5"/>
        <v>1034.25</v>
      </c>
    </row>
    <row r="57" spans="4:8">
      <c r="H57">
        <f>SUM(H54:H56)</f>
        <v>12664.449999999999</v>
      </c>
    </row>
    <row r="60" spans="4:8">
      <c r="D60" t="s">
        <v>74</v>
      </c>
      <c r="E60" t="s">
        <v>65</v>
      </c>
      <c r="F60">
        <v>25</v>
      </c>
      <c r="G60" s="22">
        <v>30</v>
      </c>
      <c r="H60">
        <f>+F60*G60</f>
        <v>750</v>
      </c>
    </row>
    <row r="62" spans="4:8">
      <c r="D62" t="s">
        <v>75</v>
      </c>
      <c r="E62" t="s">
        <v>3</v>
      </c>
      <c r="F62">
        <v>1.03</v>
      </c>
      <c r="G62" s="22">
        <v>6000</v>
      </c>
      <c r="H62">
        <f>+F62*G62</f>
        <v>6180</v>
      </c>
    </row>
    <row r="63" spans="4:8">
      <c r="D63" t="s">
        <v>76</v>
      </c>
      <c r="E63" t="s">
        <v>65</v>
      </c>
      <c r="F63">
        <v>6</v>
      </c>
      <c r="G63" s="22">
        <v>190</v>
      </c>
      <c r="H63">
        <f t="shared" ref="H63:H64" si="6">+F63*G63</f>
        <v>1140</v>
      </c>
    </row>
    <row r="64" spans="4:8">
      <c r="D64" t="s">
        <v>77</v>
      </c>
      <c r="E64" t="s">
        <v>65</v>
      </c>
      <c r="F64">
        <v>0.2</v>
      </c>
      <c r="G64" s="22">
        <v>6200</v>
      </c>
      <c r="H64">
        <f t="shared" si="6"/>
        <v>1240</v>
      </c>
    </row>
    <row r="65" spans="4:8">
      <c r="H65">
        <f>SUM(H62:H64)</f>
        <v>8560</v>
      </c>
    </row>
    <row r="68" spans="4:8">
      <c r="D68" s="23" t="s">
        <v>78</v>
      </c>
      <c r="E68" s="25" t="s">
        <v>65</v>
      </c>
      <c r="F68" s="26">
        <f>1/9*2</f>
        <v>0.22222222222222221</v>
      </c>
      <c r="G68" s="22">
        <v>4000</v>
      </c>
      <c r="H68">
        <f>+F68*G68</f>
        <v>888.8888888888888</v>
      </c>
    </row>
    <row r="69" spans="4:8">
      <c r="D69" s="23" t="s">
        <v>79</v>
      </c>
      <c r="E69" s="25" t="s">
        <v>65</v>
      </c>
      <c r="F69" s="26">
        <f>1/8*2</f>
        <v>0.25</v>
      </c>
      <c r="G69" s="22">
        <v>420</v>
      </c>
      <c r="H69">
        <f t="shared" ref="H69:H70" si="7">+F69*G69</f>
        <v>105</v>
      </c>
    </row>
    <row r="70" spans="4:8">
      <c r="D70" s="23" t="s">
        <v>80</v>
      </c>
      <c r="E70" s="25" t="s">
        <v>6</v>
      </c>
      <c r="F70" s="26">
        <v>1</v>
      </c>
      <c r="G70" s="22">
        <v>4000</v>
      </c>
      <c r="H70">
        <f t="shared" si="7"/>
        <v>4000</v>
      </c>
    </row>
    <row r="71" spans="4:8">
      <c r="H71">
        <f>SUM(H68:H69)</f>
        <v>993.8888888888888</v>
      </c>
    </row>
    <row r="74" spans="4:8">
      <c r="D74" s="23" t="s">
        <v>81</v>
      </c>
      <c r="E74" s="25" t="s">
        <v>3</v>
      </c>
      <c r="F74" s="26">
        <f>103/100</f>
        <v>1.03</v>
      </c>
      <c r="G74" s="22">
        <v>2500</v>
      </c>
      <c r="H74">
        <f>+F74*G74</f>
        <v>2575</v>
      </c>
    </row>
    <row r="75" spans="4:8">
      <c r="D75" s="23" t="s">
        <v>82</v>
      </c>
      <c r="E75" s="25" t="s">
        <v>5</v>
      </c>
      <c r="F75" s="26">
        <f>105/100</f>
        <v>1.05</v>
      </c>
      <c r="G75" s="22">
        <v>700</v>
      </c>
      <c r="H75">
        <f>+F75*G75</f>
        <v>735</v>
      </c>
    </row>
    <row r="76" spans="4:8">
      <c r="H76">
        <f>SUM(H74:H75)</f>
        <v>3310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Պալատ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2025-02-06T08:27:27Z</dcterms:modified>
</cp:coreProperties>
</file>